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H:\DPHHS Website\__WEBDOCS\fee schedules\2023\July Proposed\Conduent\PDF FEE SCHEDULES\"/>
    </mc:Choice>
  </mc:AlternateContent>
  <xr:revisionPtr revIDLastSave="0" documentId="8_{B2D4902F-36BB-481E-BB9D-B61FFE0E503F}" xr6:coauthVersionLast="47" xr6:coauthVersionMax="47" xr10:uidLastSave="{00000000-0000-0000-0000-000000000000}"/>
  <bookViews>
    <workbookView xWindow="-120" yWindow="-120" windowWidth="29040" windowHeight="15840" xr2:uid="{00000000-000D-0000-FFFF-FFFF00000000}"/>
  </bookViews>
  <sheets>
    <sheet name="Five Star Allocations" sheetId="12" r:id="rId1"/>
  </sheets>
  <externalReferences>
    <externalReference r:id="rId2"/>
    <externalReference r:id="rId3"/>
  </externalReferences>
  <definedNames>
    <definedName name="_xlnm.Print_Area" localSheetId="0">'Five Star Allocations'!$A$1:$N$76</definedName>
    <definedName name="_xlnm.Print_Titles" localSheetId="0">'Five Star Allocations'!$5:$17</definedName>
    <definedName name="rate_data">#REF!</definedName>
    <definedName name="rate_data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2" l="1"/>
  <c r="F20" i="12"/>
  <c r="E20" i="12"/>
  <c r="D20" i="12"/>
  <c r="C20" i="12"/>
  <c r="B76" i="12" l="1"/>
  <c r="I74" i="12" l="1"/>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19" i="12"/>
  <c r="I18"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19" i="12"/>
  <c r="F18"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19" i="12"/>
  <c r="E18" i="12"/>
  <c r="D74" i="12"/>
  <c r="D73" i="12"/>
  <c r="D72" i="12"/>
  <c r="D71" i="12"/>
  <c r="D70"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19" i="12"/>
  <c r="D18" i="12"/>
  <c r="C74" i="12"/>
  <c r="C73" i="12"/>
  <c r="C72" i="12"/>
  <c r="C71" i="12"/>
  <c r="C70" i="12"/>
  <c r="C69" i="12"/>
  <c r="C68" i="12"/>
  <c r="C67" i="12"/>
  <c r="C66" i="12"/>
  <c r="C65" i="12"/>
  <c r="C64" i="12"/>
  <c r="C63" i="12"/>
  <c r="C62" i="12"/>
  <c r="C61" i="12"/>
  <c r="C60" i="12"/>
  <c r="C59" i="12"/>
  <c r="C58" i="12"/>
  <c r="C57" i="12"/>
  <c r="C56" i="12"/>
  <c r="C55" i="12"/>
  <c r="C54" i="12"/>
  <c r="C53" i="12"/>
  <c r="C52" i="12"/>
  <c r="C51" i="12"/>
  <c r="C50" i="12"/>
  <c r="C49" i="12"/>
  <c r="C48" i="12"/>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19" i="12"/>
  <c r="C18" i="12"/>
  <c r="W74" i="12" l="1"/>
  <c r="V66" i="12"/>
  <c r="W70" i="12"/>
  <c r="X66" i="12" l="1"/>
  <c r="X74" i="12"/>
  <c r="V70" i="12"/>
  <c r="V42" i="12"/>
  <c r="X42" i="12"/>
  <c r="W42" i="12"/>
  <c r="W56" i="12"/>
  <c r="V56" i="12"/>
  <c r="X56" i="12"/>
  <c r="X26" i="12"/>
  <c r="V26" i="12"/>
  <c r="X32" i="12"/>
  <c r="V32" i="12"/>
  <c r="V40" i="12"/>
  <c r="W40" i="12"/>
  <c r="W48" i="12"/>
  <c r="V48" i="12"/>
  <c r="V55" i="12"/>
  <c r="W55" i="12"/>
  <c r="X58" i="12"/>
  <c r="W58" i="12"/>
  <c r="V58" i="12"/>
  <c r="X69" i="12"/>
  <c r="V69" i="12"/>
  <c r="V31" i="12"/>
  <c r="X31" i="12"/>
  <c r="W31" i="12"/>
  <c r="V35" i="12"/>
  <c r="W35" i="12"/>
  <c r="W47" i="12"/>
  <c r="X47" i="12"/>
  <c r="V57" i="12"/>
  <c r="W57" i="12"/>
  <c r="X59" i="12"/>
  <c r="W59" i="12"/>
  <c r="V59" i="12"/>
  <c r="V62" i="12"/>
  <c r="X62" i="12"/>
  <c r="V28" i="12"/>
  <c r="W28" i="12"/>
  <c r="X49" i="12"/>
  <c r="W49" i="12"/>
  <c r="V22" i="12"/>
  <c r="X22" i="12"/>
  <c r="W22" i="12"/>
  <c r="V25" i="12"/>
  <c r="W25" i="12"/>
  <c r="X25" i="12"/>
  <c r="V51" i="12"/>
  <c r="W51" i="12"/>
  <c r="X60" i="12"/>
  <c r="V60" i="12"/>
  <c r="X73" i="12"/>
  <c r="W73" i="12"/>
  <c r="V39" i="12"/>
  <c r="W39" i="12"/>
  <c r="X43" i="12"/>
  <c r="W43" i="12"/>
  <c r="W34" i="12"/>
  <c r="X34" i="12"/>
  <c r="W18" i="12"/>
  <c r="X18" i="12"/>
  <c r="W20" i="12"/>
  <c r="X20" i="12"/>
  <c r="X30" i="12"/>
  <c r="W30" i="12"/>
  <c r="V30" i="12"/>
  <c r="V46" i="12"/>
  <c r="W46" i="12"/>
  <c r="X46" i="12"/>
  <c r="W68" i="12"/>
  <c r="X68" i="12"/>
  <c r="V68" i="12"/>
  <c r="V61" i="12"/>
  <c r="W61" i="12"/>
  <c r="V67" i="12"/>
  <c r="X67" i="12"/>
  <c r="X50" i="12"/>
  <c r="V50" i="12"/>
  <c r="X21" i="12"/>
  <c r="V21" i="12"/>
  <c r="W38" i="12"/>
  <c r="V38" i="12"/>
  <c r="W54" i="12"/>
  <c r="X54" i="12"/>
  <c r="W19" i="12"/>
  <c r="V19" i="12"/>
  <c r="W24" i="12"/>
  <c r="X24" i="12"/>
  <c r="V36" i="12"/>
  <c r="W36" i="12"/>
  <c r="W44" i="12"/>
  <c r="X44" i="12"/>
  <c r="X52" i="12"/>
  <c r="V52" i="12"/>
  <c r="W52" i="12"/>
  <c r="X63" i="12"/>
  <c r="W63" i="12"/>
  <c r="X23" i="12"/>
  <c r="V23" i="12"/>
  <c r="W23" i="12"/>
  <c r="W33" i="12"/>
  <c r="X33" i="12"/>
  <c r="X45" i="12"/>
  <c r="V45" i="12"/>
  <c r="W27" i="12"/>
  <c r="X27" i="12"/>
  <c r="V64" i="12"/>
  <c r="W64" i="12"/>
  <c r="X64" i="12"/>
  <c r="W29" i="12"/>
  <c r="V29" i="12"/>
  <c r="X53" i="12"/>
  <c r="W53" i="12"/>
  <c r="V72" i="12"/>
  <c r="W72" i="12"/>
  <c r="X65" i="12"/>
  <c r="V65" i="12"/>
  <c r="W37" i="12"/>
  <c r="X37" i="12"/>
  <c r="V37" i="12"/>
  <c r="V41" i="12"/>
  <c r="X41" i="12"/>
  <c r="X71" i="12"/>
  <c r="V71" i="12"/>
  <c r="L13" i="12" l="1"/>
  <c r="F76" i="12" l="1"/>
  <c r="G18" i="12" l="1"/>
  <c r="H18" i="12" s="1"/>
  <c r="J18" i="12" s="1"/>
  <c r="G54" i="12"/>
  <c r="H54" i="12" s="1"/>
  <c r="J54" i="12" s="1"/>
  <c r="G68" i="12"/>
  <c r="H68" i="12" s="1"/>
  <c r="J68" i="12" s="1"/>
  <c r="G73" i="12"/>
  <c r="H73" i="12" s="1"/>
  <c r="J73" i="12" s="1"/>
  <c r="G59" i="12"/>
  <c r="H59" i="12" s="1"/>
  <c r="J59" i="12" s="1"/>
  <c r="G71" i="12"/>
  <c r="H71" i="12" s="1"/>
  <c r="J71" i="12" s="1"/>
  <c r="G66" i="12"/>
  <c r="H66" i="12" s="1"/>
  <c r="J66" i="12" s="1"/>
  <c r="G33" i="12"/>
  <c r="H33" i="12" s="1"/>
  <c r="J33" i="12" s="1"/>
  <c r="G38" i="12"/>
  <c r="H38" i="12" s="1"/>
  <c r="J38" i="12" s="1"/>
  <c r="G50" i="12"/>
  <c r="H50" i="12" s="1"/>
  <c r="J50" i="12" s="1"/>
  <c r="G35" i="12"/>
  <c r="H35" i="12" s="1"/>
  <c r="J35" i="12" s="1"/>
  <c r="G19" i="12"/>
  <c r="H19" i="12" s="1"/>
  <c r="J19" i="12" s="1"/>
  <c r="G49" i="12"/>
  <c r="H49" i="12" s="1"/>
  <c r="J49" i="12" s="1"/>
  <c r="G57" i="12"/>
  <c r="H57" i="12" s="1"/>
  <c r="J57" i="12" s="1"/>
  <c r="G29" i="12"/>
  <c r="H29" i="12" s="1"/>
  <c r="J29" i="12" s="1"/>
  <c r="G31" i="12"/>
  <c r="H31" i="12" s="1"/>
  <c r="J31" i="12" s="1"/>
  <c r="G44" i="12"/>
  <c r="H44" i="12" s="1"/>
  <c r="J44" i="12" s="1"/>
  <c r="G67" i="12"/>
  <c r="H67" i="12" s="1"/>
  <c r="J67" i="12" s="1"/>
  <c r="G23" i="12"/>
  <c r="H23" i="12" s="1"/>
  <c r="J23" i="12" s="1"/>
  <c r="G32" i="12"/>
  <c r="H32" i="12" s="1"/>
  <c r="J32" i="12" s="1"/>
  <c r="G37" i="12"/>
  <c r="H37" i="12" s="1"/>
  <c r="J37" i="12" s="1"/>
  <c r="G21" i="12"/>
  <c r="H21" i="12" s="1"/>
  <c r="J21" i="12" s="1"/>
  <c r="G24" i="12"/>
  <c r="H24" i="12" s="1"/>
  <c r="J24" i="12" s="1"/>
  <c r="G74" i="12"/>
  <c r="H74" i="12" s="1"/>
  <c r="J74" i="12" s="1"/>
  <c r="G61" i="12"/>
  <c r="H61" i="12" s="1"/>
  <c r="J61" i="12" s="1"/>
  <c r="G45" i="12"/>
  <c r="H45" i="12" s="1"/>
  <c r="J45" i="12" s="1"/>
  <c r="G55" i="12"/>
  <c r="H55" i="12" s="1"/>
  <c r="J55" i="12" s="1"/>
  <c r="G51" i="12"/>
  <c r="H51" i="12" s="1"/>
  <c r="J51" i="12" s="1"/>
  <c r="G62" i="12"/>
  <c r="H62" i="12" s="1"/>
  <c r="J62" i="12" s="1"/>
  <c r="G63" i="12"/>
  <c r="H63" i="12" s="1"/>
  <c r="J63" i="12" s="1"/>
  <c r="G26" i="12"/>
  <c r="H26" i="12" s="1"/>
  <c r="J26" i="12" s="1"/>
  <c r="G70" i="12"/>
  <c r="H70" i="12" s="1"/>
  <c r="J70" i="12" s="1"/>
  <c r="G58" i="12"/>
  <c r="H58" i="12" s="1"/>
  <c r="J58" i="12" s="1"/>
  <c r="G25" i="12"/>
  <c r="H25" i="12" s="1"/>
  <c r="J25" i="12" s="1"/>
  <c r="G48" i="12"/>
  <c r="H48" i="12" s="1"/>
  <c r="J48" i="12" s="1"/>
  <c r="G60" i="12"/>
  <c r="H60" i="12" s="1"/>
  <c r="J60" i="12" s="1"/>
  <c r="G27" i="12"/>
  <c r="H27" i="12" s="1"/>
  <c r="J27" i="12" s="1"/>
  <c r="G65" i="12"/>
  <c r="H65" i="12" s="1"/>
  <c r="J65" i="12" s="1"/>
  <c r="G39" i="12"/>
  <c r="H39" i="12" s="1"/>
  <c r="J39" i="12" s="1"/>
  <c r="G47" i="12"/>
  <c r="H47" i="12" s="1"/>
  <c r="J47" i="12" s="1"/>
  <c r="G28" i="12"/>
  <c r="H28" i="12" s="1"/>
  <c r="J28" i="12" s="1"/>
  <c r="G40" i="12"/>
  <c r="H40" i="12" s="1"/>
  <c r="J40" i="12" s="1"/>
  <c r="G56" i="12"/>
  <c r="H56" i="12" s="1"/>
  <c r="J56" i="12" s="1"/>
  <c r="G43" i="12"/>
  <c r="H43" i="12" s="1"/>
  <c r="J43" i="12" s="1"/>
  <c r="G41" i="12"/>
  <c r="H41" i="12" s="1"/>
  <c r="J41" i="12" s="1"/>
  <c r="G36" i="12"/>
  <c r="H36" i="12" s="1"/>
  <c r="J36" i="12" s="1"/>
  <c r="G42" i="12"/>
  <c r="H42" i="12" s="1"/>
  <c r="J42" i="12" s="1"/>
  <c r="G22" i="12"/>
  <c r="H22" i="12" s="1"/>
  <c r="J22" i="12" s="1"/>
  <c r="G20" i="12"/>
  <c r="H20" i="12" s="1"/>
  <c r="J20" i="12" s="1"/>
  <c r="G53" i="12"/>
  <c r="H53" i="12" s="1"/>
  <c r="J53" i="12" s="1"/>
  <c r="G52" i="12"/>
  <c r="H52" i="12" s="1"/>
  <c r="J52" i="12" s="1"/>
  <c r="G72" i="12"/>
  <c r="H72" i="12" s="1"/>
  <c r="J72" i="12" s="1"/>
  <c r="G34" i="12"/>
  <c r="H34" i="12" s="1"/>
  <c r="J34" i="12" s="1"/>
  <c r="G30" i="12"/>
  <c r="H30" i="12" s="1"/>
  <c r="J30" i="12" s="1"/>
  <c r="G64" i="12"/>
  <c r="H64" i="12" s="1"/>
  <c r="J64" i="12" s="1"/>
  <c r="G69" i="12"/>
  <c r="H69" i="12" s="1"/>
  <c r="J69" i="12" s="1"/>
  <c r="G46" i="12"/>
  <c r="H46" i="12" s="1"/>
  <c r="J46" i="12" s="1"/>
  <c r="H76" i="12" l="1"/>
  <c r="J76" i="12"/>
  <c r="K18" i="12" l="1"/>
  <c r="L18" i="12" s="1"/>
  <c r="K54" i="12"/>
  <c r="L54" i="12" s="1"/>
  <c r="M54" i="12" s="1"/>
  <c r="V54" i="12" s="1"/>
  <c r="K23" i="12"/>
  <c r="L23" i="12" s="1"/>
  <c r="M23" i="12" s="1"/>
  <c r="N23" i="12" s="1"/>
  <c r="K73" i="12"/>
  <c r="L73" i="12" s="1"/>
  <c r="M73" i="12" s="1"/>
  <c r="V73" i="12" s="1"/>
  <c r="K26" i="12"/>
  <c r="L26" i="12" s="1"/>
  <c r="M26" i="12" s="1"/>
  <c r="K30" i="12"/>
  <c r="L30" i="12" s="1"/>
  <c r="M30" i="12" s="1"/>
  <c r="N30" i="12" s="1"/>
  <c r="K22" i="12"/>
  <c r="L22" i="12" s="1"/>
  <c r="M22" i="12" s="1"/>
  <c r="N22" i="12" s="1"/>
  <c r="K31" i="12"/>
  <c r="L31" i="12" s="1"/>
  <c r="M31" i="12" s="1"/>
  <c r="N31" i="12" s="1"/>
  <c r="K49" i="12"/>
  <c r="L49" i="12" s="1"/>
  <c r="M49" i="12" s="1"/>
  <c r="V49" i="12" s="1"/>
  <c r="K58" i="12"/>
  <c r="L58" i="12" s="1"/>
  <c r="M58" i="12" s="1"/>
  <c r="N58" i="12" s="1"/>
  <c r="K33" i="12"/>
  <c r="L33" i="12" s="1"/>
  <c r="M33" i="12" s="1"/>
  <c r="V33" i="12" s="1"/>
  <c r="K43" i="12"/>
  <c r="L43" i="12" s="1"/>
  <c r="M43" i="12" s="1"/>
  <c r="V43" i="12" s="1"/>
  <c r="K57" i="12"/>
  <c r="L57" i="12" s="1"/>
  <c r="M57" i="12" s="1"/>
  <c r="K34" i="12"/>
  <c r="L34" i="12" s="1"/>
  <c r="M34" i="12" s="1"/>
  <c r="V34" i="12" s="1"/>
  <c r="K45" i="12"/>
  <c r="L45" i="12" s="1"/>
  <c r="M45" i="12" s="1"/>
  <c r="K46" i="12"/>
  <c r="L46" i="12" s="1"/>
  <c r="M46" i="12" s="1"/>
  <c r="N46" i="12" s="1"/>
  <c r="K52" i="12"/>
  <c r="L52" i="12" s="1"/>
  <c r="M52" i="12" s="1"/>
  <c r="N52" i="12" s="1"/>
  <c r="K47" i="12"/>
  <c r="L47" i="12" s="1"/>
  <c r="M47" i="12" s="1"/>
  <c r="V47" i="12" s="1"/>
  <c r="K71" i="12"/>
  <c r="L71" i="12" s="1"/>
  <c r="M71" i="12" s="1"/>
  <c r="K28" i="12"/>
  <c r="L28" i="12" s="1"/>
  <c r="M28" i="12" s="1"/>
  <c r="K65" i="12"/>
  <c r="L65" i="12" s="1"/>
  <c r="M65" i="12" s="1"/>
  <c r="K20" i="12"/>
  <c r="L20" i="12" s="1"/>
  <c r="M20" i="12" s="1"/>
  <c r="V20" i="12" s="1"/>
  <c r="K51" i="12"/>
  <c r="L51" i="12" s="1"/>
  <c r="M51" i="12" s="1"/>
  <c r="K50" i="12"/>
  <c r="L50" i="12" s="1"/>
  <c r="M50" i="12" s="1"/>
  <c r="K40" i="12"/>
  <c r="L40" i="12" s="1"/>
  <c r="M40" i="12" s="1"/>
  <c r="K25" i="12"/>
  <c r="L25" i="12" s="1"/>
  <c r="M25" i="12" s="1"/>
  <c r="N25" i="12" s="1"/>
  <c r="K41" i="12"/>
  <c r="L41" i="12" s="1"/>
  <c r="M41" i="12" s="1"/>
  <c r="K27" i="12"/>
  <c r="L27" i="12" s="1"/>
  <c r="M27" i="12" s="1"/>
  <c r="V27" i="12" s="1"/>
  <c r="K64" i="12"/>
  <c r="L64" i="12" s="1"/>
  <c r="M64" i="12" s="1"/>
  <c r="N64" i="12" s="1"/>
  <c r="K44" i="12"/>
  <c r="L44" i="12" s="1"/>
  <c r="M44" i="12" s="1"/>
  <c r="V44" i="12" s="1"/>
  <c r="K53" i="12"/>
  <c r="L53" i="12" s="1"/>
  <c r="M53" i="12" s="1"/>
  <c r="V53" i="12" s="1"/>
  <c r="K66" i="12"/>
  <c r="L66" i="12" s="1"/>
  <c r="M66" i="12" s="1"/>
  <c r="K61" i="12"/>
  <c r="L61" i="12" s="1"/>
  <c r="M61" i="12" s="1"/>
  <c r="K42" i="12"/>
  <c r="L42" i="12" s="1"/>
  <c r="M42" i="12" s="1"/>
  <c r="N42" i="12" s="1"/>
  <c r="K37" i="12"/>
  <c r="L37" i="12" s="1"/>
  <c r="M37" i="12" s="1"/>
  <c r="N37" i="12" s="1"/>
  <c r="K74" i="12"/>
  <c r="L74" i="12" s="1"/>
  <c r="M74" i="12" s="1"/>
  <c r="V74" i="12" s="1"/>
  <c r="K62" i="12"/>
  <c r="L62" i="12" s="1"/>
  <c r="M62" i="12" s="1"/>
  <c r="K48" i="12"/>
  <c r="L48" i="12" s="1"/>
  <c r="M48" i="12" s="1"/>
  <c r="K55" i="12"/>
  <c r="L55" i="12" s="1"/>
  <c r="M55" i="12" s="1"/>
  <c r="K59" i="12"/>
  <c r="L59" i="12" s="1"/>
  <c r="M59" i="12" s="1"/>
  <c r="N59" i="12" s="1"/>
  <c r="K70" i="12"/>
  <c r="L70" i="12" s="1"/>
  <c r="M70" i="12" s="1"/>
  <c r="K21" i="12"/>
  <c r="L21" i="12" s="1"/>
  <c r="M21" i="12" s="1"/>
  <c r="K36" i="12"/>
  <c r="L36" i="12" s="1"/>
  <c r="M36" i="12" s="1"/>
  <c r="K32" i="12"/>
  <c r="L32" i="12" s="1"/>
  <c r="M32" i="12" s="1"/>
  <c r="K19" i="12"/>
  <c r="L19" i="12" s="1"/>
  <c r="M19" i="12" s="1"/>
  <c r="K38" i="12"/>
  <c r="L38" i="12" s="1"/>
  <c r="M38" i="12" s="1"/>
  <c r="K24" i="12"/>
  <c r="L24" i="12" s="1"/>
  <c r="M24" i="12" s="1"/>
  <c r="V24" i="12" s="1"/>
  <c r="K68" i="12"/>
  <c r="L68" i="12" s="1"/>
  <c r="M68" i="12" s="1"/>
  <c r="N68" i="12" s="1"/>
  <c r="K35" i="12"/>
  <c r="L35" i="12" s="1"/>
  <c r="M35" i="12" s="1"/>
  <c r="K39" i="12"/>
  <c r="L39" i="12" s="1"/>
  <c r="M39" i="12" s="1"/>
  <c r="K72" i="12"/>
  <c r="L72" i="12" s="1"/>
  <c r="M72" i="12" s="1"/>
  <c r="K69" i="12"/>
  <c r="L69" i="12" s="1"/>
  <c r="M69" i="12" s="1"/>
  <c r="K60" i="12"/>
  <c r="L60" i="12" s="1"/>
  <c r="M60" i="12" s="1"/>
  <c r="K29" i="12"/>
  <c r="L29" i="12" s="1"/>
  <c r="M29" i="12" s="1"/>
  <c r="K67" i="12"/>
  <c r="L67" i="12" s="1"/>
  <c r="M67" i="12" s="1"/>
  <c r="K56" i="12"/>
  <c r="L56" i="12" s="1"/>
  <c r="M56" i="12" s="1"/>
  <c r="N56" i="12" s="1"/>
  <c r="K63" i="12"/>
  <c r="L63" i="12" s="1"/>
  <c r="M63" i="12" s="1"/>
  <c r="V63" i="12" s="1"/>
  <c r="N54" i="12" l="1"/>
  <c r="N66" i="12"/>
  <c r="W66" i="12"/>
  <c r="N32" i="12"/>
  <c r="W32" i="12"/>
  <c r="N62" i="12"/>
  <c r="W62" i="12"/>
  <c r="N50" i="12"/>
  <c r="W50" i="12"/>
  <c r="N28" i="12"/>
  <c r="X28" i="12"/>
  <c r="N44" i="12"/>
  <c r="N57" i="12"/>
  <c r="X57" i="12"/>
  <c r="N40" i="12"/>
  <c r="X40" i="12"/>
  <c r="N63" i="12"/>
  <c r="N36" i="12"/>
  <c r="X36" i="12"/>
  <c r="N21" i="12"/>
  <c r="W21" i="12"/>
  <c r="N74" i="12"/>
  <c r="N51" i="12"/>
  <c r="X51" i="12"/>
  <c r="N71" i="12"/>
  <c r="W71" i="12"/>
  <c r="N43" i="12"/>
  <c r="N53" i="12"/>
  <c r="N39" i="12"/>
  <c r="X39" i="12"/>
  <c r="N67" i="12"/>
  <c r="W67" i="12"/>
  <c r="N35" i="12"/>
  <c r="X35" i="12"/>
  <c r="N70" i="12"/>
  <c r="X70" i="12"/>
  <c r="N27" i="12"/>
  <c r="N20" i="12"/>
  <c r="N47" i="12"/>
  <c r="N33" i="12"/>
  <c r="N26" i="12"/>
  <c r="W26" i="12"/>
  <c r="N38" i="12"/>
  <c r="X38" i="12"/>
  <c r="N19" i="12"/>
  <c r="X19" i="12"/>
  <c r="N29" i="12"/>
  <c r="X29" i="12"/>
  <c r="N41" i="12"/>
  <c r="W41" i="12"/>
  <c r="N65" i="12"/>
  <c r="W65" i="12"/>
  <c r="N73" i="12"/>
  <c r="N69" i="12"/>
  <c r="W69" i="12"/>
  <c r="N48" i="12"/>
  <c r="X48" i="12"/>
  <c r="N72" i="12"/>
  <c r="X72" i="12"/>
  <c r="N60" i="12"/>
  <c r="W60" i="12"/>
  <c r="N24" i="12"/>
  <c r="N55" i="12"/>
  <c r="X55" i="12"/>
  <c r="N61" i="12"/>
  <c r="X61" i="12"/>
  <c r="N45" i="12"/>
  <c r="W45" i="12"/>
  <c r="N49" i="12"/>
  <c r="N34" i="12"/>
  <c r="L76" i="12"/>
  <c r="M18" i="12"/>
  <c r="V18" i="12" s="1"/>
  <c r="V76" i="12" l="1"/>
  <c r="W76" i="12"/>
  <c r="X76" i="12"/>
  <c r="M76" i="12"/>
  <c r="N18" i="12"/>
  <c r="Y76" i="12" l="1"/>
  <c r="V78" i="12" s="1"/>
  <c r="V80" i="12" s="1"/>
  <c r="W78" i="12" l="1"/>
  <c r="W80" i="12" s="1"/>
  <c r="X78" i="12"/>
  <c r="X80" i="12" s="1"/>
</calcChain>
</file>

<file path=xl/sharedStrings.xml><?xml version="1.0" encoding="utf-8"?>
<sst xmlns="http://schemas.openxmlformats.org/spreadsheetml/2006/main" count="145" uniqueCount="125">
  <si>
    <t>City</t>
  </si>
  <si>
    <t/>
  </si>
  <si>
    <t>Stars</t>
  </si>
  <si>
    <t>Avg. Staffing/Quality</t>
  </si>
  <si>
    <t>Quality &amp; Staffing Average (Rounded)</t>
  </si>
  <si>
    <t>Totals:</t>
  </si>
  <si>
    <t>Estimated Medicaid Days</t>
  </si>
  <si>
    <t>Montana Medicaid Participating Nursing Facility Names</t>
  </si>
  <si>
    <t>Status: Proposed</t>
  </si>
  <si>
    <t xml:space="preserve">Montana Medicaid Nursing Facility Rates - Quality Component </t>
  </si>
  <si>
    <t>Factors</t>
  </si>
  <si>
    <t>Total Quality Component Budget:</t>
  </si>
  <si>
    <t>Percentage</t>
  </si>
  <si>
    <t>Budget Per Medicaid Day</t>
  </si>
  <si>
    <t>Estimated annual Expenditures</t>
  </si>
  <si>
    <t>Quality Component Percentage</t>
  </si>
  <si>
    <t>1st allocation</t>
  </si>
  <si>
    <t xml:space="preserve"> Unused funds Allocation Percentage</t>
  </si>
  <si>
    <t>Total Allocation</t>
  </si>
  <si>
    <t>2nd Allocation</t>
  </si>
  <si>
    <t>Quality Component Per Diem</t>
  </si>
  <si>
    <t>COMMUNITY NURSING HOME OF ANACONDA</t>
  </si>
  <si>
    <t>ASPEN MEADOWS</t>
  </si>
  <si>
    <t>EAGLE CLIFF MANOR</t>
  </si>
  <si>
    <t>PARKVIEW CARE CENTER</t>
  </si>
  <si>
    <t>ST. JOHN'S LUTHERAN MINISTRIES</t>
  </si>
  <si>
    <t>BELLA TERRA (VALLEY HEALTH)</t>
  </si>
  <si>
    <t>GALLATIN REST HOME</t>
  </si>
  <si>
    <t>POWDER RIVER MANOR</t>
  </si>
  <si>
    <t>CONTINENTAL CARE &amp; REHAB (BUTTE CENTER)</t>
  </si>
  <si>
    <t>COPPER RIDGE</t>
  </si>
  <si>
    <t>CREST NURSING HOME</t>
  </si>
  <si>
    <t>SWEET MEMORIAL NURSING HOME</t>
  </si>
  <si>
    <t>ELKHORN HEALTHCARE &amp; REHABILITATION CENTER</t>
  </si>
  <si>
    <t>GLACIER CARE CENTER</t>
  </si>
  <si>
    <t>IVY AT DEER LODGE</t>
  </si>
  <si>
    <t>PIONEER CARE &amp; REHAB</t>
  </si>
  <si>
    <t>MADISON VALLEY MANOR</t>
  </si>
  <si>
    <t>ROSEBUD HEALTH CARE CENTER - NH</t>
  </si>
  <si>
    <t>VALLEY VIEW HOME</t>
  </si>
  <si>
    <t>EASTERN MONTANA VETERAN'S HOME</t>
  </si>
  <si>
    <t>GLENDIVE MEDICAL CENTER - NH</t>
  </si>
  <si>
    <t>BENEFIS SENIOR SERVICES</t>
  </si>
  <si>
    <t>IVY AT GREAT FALLS</t>
  </si>
  <si>
    <t>PARK PLACE HEALTH CARE CENTER</t>
  </si>
  <si>
    <t>THE DISCOVERY CARE CENTRE</t>
  </si>
  <si>
    <t>NORTHERN MONTANA LONG TERM CARE</t>
  </si>
  <si>
    <t>COONEY HEALTHCARE &amp; REHAB CENTER</t>
  </si>
  <si>
    <t>MOUNT ASCENSION TRANSITIONAL CARE</t>
  </si>
  <si>
    <t>HOT SPRINGS HEALTH &amp; REHABILITATION CENTER</t>
  </si>
  <si>
    <t xml:space="preserve">HERITAGE PLACE </t>
  </si>
  <si>
    <t>IMMANUEL SKILLED CARE CENTER</t>
  </si>
  <si>
    <t>LAUREL HEALTH &amp; REHABILITATION CENTER</t>
  </si>
  <si>
    <t>CENTRAL MONTANA HEALTH AND REHABILITATION CENTER</t>
  </si>
  <si>
    <t>VALLE VISTA MANOR</t>
  </si>
  <si>
    <t>LIBBY CARE CENTER</t>
  </si>
  <si>
    <t>LIVINGSTON HEALTH AND REHABILITATION CENTER</t>
  </si>
  <si>
    <t>HOLY ROSARY HEALTH CENTER</t>
  </si>
  <si>
    <t>MISSOULA HEALTH &amp; REHABILITATION CENTER</t>
  </si>
  <si>
    <t>RIVERSIDE HEALTH CARE CENTER</t>
  </si>
  <si>
    <t>THE VILLAGE HEALTH CARE CENTER</t>
  </si>
  <si>
    <t>CLARK FORK VALLEY NURSING HOME</t>
  </si>
  <si>
    <t>SHERIDAN MEMORIAL NURSING HOME</t>
  </si>
  <si>
    <t>POLSON HEALTH &amp; REHABILITATION CENTER</t>
  </si>
  <si>
    <t>ST. LUKE COMMUNITY NURSING HOME</t>
  </si>
  <si>
    <t xml:space="preserve">TOBACCO ROOT MOUNTAINS CARE CENTER </t>
  </si>
  <si>
    <t>SIDNEY HEALTH CENTER</t>
  </si>
  <si>
    <t>THE LIVING CENTRE</t>
  </si>
  <si>
    <t>WHITEFISH CARE &amp; REHAB (WHITEFISH CENTER)</t>
  </si>
  <si>
    <t>WIBAUX COUNTY NURSING HOME</t>
  </si>
  <si>
    <t>FAITH LUTHERAN HOME</t>
  </si>
  <si>
    <t>SW MONTANA VETERAN'S HOME - NH</t>
  </si>
  <si>
    <t>MONTANA VETERAN'S HOME - NH</t>
  </si>
  <si>
    <t>ANACONDA</t>
  </si>
  <si>
    <t>BILLINGS</t>
  </si>
  <si>
    <t xml:space="preserve">BILLINGS                 </t>
  </si>
  <si>
    <t xml:space="preserve">BOZEMAN                  </t>
  </si>
  <si>
    <t xml:space="preserve">BROADUS                  </t>
  </si>
  <si>
    <t xml:space="preserve">BUTTE                    </t>
  </si>
  <si>
    <t xml:space="preserve">CHINOOK                  </t>
  </si>
  <si>
    <t xml:space="preserve">CLANCY                   </t>
  </si>
  <si>
    <t xml:space="preserve">CONRAD                   </t>
  </si>
  <si>
    <t xml:space="preserve">CUT BANK                 </t>
  </si>
  <si>
    <t xml:space="preserve">DEER LODGE               </t>
  </si>
  <si>
    <t xml:space="preserve">DILLON                   </t>
  </si>
  <si>
    <t xml:space="preserve">ENNIS                    </t>
  </si>
  <si>
    <t xml:space="preserve">EUREKA                   </t>
  </si>
  <si>
    <t xml:space="preserve">FORSYTH                  </t>
  </si>
  <si>
    <t xml:space="preserve">GLASGOW                  </t>
  </si>
  <si>
    <t>GLENDIVE</t>
  </si>
  <si>
    <t xml:space="preserve">GLENDIVE                 </t>
  </si>
  <si>
    <t xml:space="preserve">GREAT FALLS              </t>
  </si>
  <si>
    <t>HAMILTON</t>
  </si>
  <si>
    <t xml:space="preserve">HAVRE                    </t>
  </si>
  <si>
    <t xml:space="preserve">HELENA                   </t>
  </si>
  <si>
    <t xml:space="preserve">HOT SPRINGS              </t>
  </si>
  <si>
    <t>KALISPELL</t>
  </si>
  <si>
    <t xml:space="preserve">LAUREL                   </t>
  </si>
  <si>
    <t xml:space="preserve">LEWISTOWN                </t>
  </si>
  <si>
    <t xml:space="preserve">LIBBY                    </t>
  </si>
  <si>
    <t xml:space="preserve">LIVINGSTON               </t>
  </si>
  <si>
    <t xml:space="preserve">MILES CITY               </t>
  </si>
  <si>
    <t xml:space="preserve">MISSOULA                 </t>
  </si>
  <si>
    <t xml:space="preserve">PLAINS                   </t>
  </si>
  <si>
    <t xml:space="preserve">PLENTYWOOD               </t>
  </si>
  <si>
    <t xml:space="preserve">POLSON                   </t>
  </si>
  <si>
    <t xml:space="preserve">RONAN                    </t>
  </si>
  <si>
    <t xml:space="preserve">SHELBY                   </t>
  </si>
  <si>
    <t xml:space="preserve">SHERIDAN                 </t>
  </si>
  <si>
    <t xml:space="preserve">SIDNEY                   </t>
  </si>
  <si>
    <t xml:space="preserve">STEVENSVILLE             </t>
  </si>
  <si>
    <t xml:space="preserve">WHITEFISH                </t>
  </si>
  <si>
    <t xml:space="preserve">WIBAUX                   </t>
  </si>
  <si>
    <t xml:space="preserve">WOLF POINT               </t>
  </si>
  <si>
    <t>COLUMBIA FALLS</t>
  </si>
  <si>
    <t>Totals</t>
  </si>
  <si>
    <t>The direct resident care quality component of each nursing facility's rate based on the 5-star rating system for nursing facility services calculated by the Centers for Medicare and Medicaid Services (CMS).  It is set for each facility based on their average 5-star rating for staffing and quality. Facilities with an average rating of 3 to 5 stars will receive a quality component payment. The funding for the quality component payment will be divided by the total estimated Medicaid bed days to determine the quality component per Medicaid bed day. The quality component per bed day is then adjusted based on each facility's 5-star average of staffing and quality component scores. A facility with a 5-star average of staffing and quality component scores will receive 100%, a 4-star average will receive 75%, a 3-star average will receive 50%, and 1- and 2-star average facilities will receive 0% of the quality component payment. Funds unused by the first allocation round will be reallocated based on the facility's percentage of unused allocation against the available funds.   For SFY 2024, 5 Star Ratings data was obtained from the previous 4 quarters (2nd Quarter of 2023, 1st Quarter of 2023, and so on), with an average of those 4 quarterly data amounts used for the quality and staffing ratings scores used in the rate setting calculation.</t>
  </si>
  <si>
    <t>LOGAN HEALTH - CONRAD</t>
  </si>
  <si>
    <t>LOGAN HEALTH BRENDAN HOUSE</t>
  </si>
  <si>
    <t>LOGAN HEALTH CARE - SHELBY</t>
  </si>
  <si>
    <t>Effective: 07/01/2023</t>
  </si>
  <si>
    <t>YELLOWSTONE RIVER NURSING AND REHAB</t>
  </si>
  <si>
    <t>MOUNTAIN VIEW OF CASCADIA</t>
  </si>
  <si>
    <t>Quality Rating Average</t>
  </si>
  <si>
    <t>Staffing Rating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</si>
</sst>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indexed="8"/>
      <name val="Calibri"/>
      <family val="2"/>
    </font>
    <font>
      <sz val="10"/>
      <name val="Arial"/>
      <family val="2"/>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1"/>
      <color rgb="FFFF0000"/>
      <name val="Calibri"/>
      <family val="2"/>
      <scheme val="minor"/>
    </font>
    <font>
      <b/>
      <sz val="11"/>
      <color rgb="FF0000FF"/>
      <name val="Calibri"/>
      <family val="2"/>
      <scheme val="minor"/>
    </font>
    <font>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8939B"/>
        <bgColor indexed="64"/>
      </patternFill>
    </fill>
    <fill>
      <patternFill patternType="solid">
        <fgColor rgb="FF9CC5CA"/>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right/>
      <top/>
      <bottom style="thin">
        <color rgb="FFD3D3D3"/>
      </bottom>
      <diagonal/>
    </border>
  </borders>
  <cellStyleXfs count="10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9"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 fillId="0" borderId="0"/>
    <xf numFmtId="0" fontId="1" fillId="0" borderId="0"/>
    <xf numFmtId="0" fontId="20"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21" fillId="0" borderId="0"/>
    <xf numFmtId="43" fontId="18" fillId="0" borderId="0" applyFont="0" applyFill="0" applyBorder="0" applyAlignment="0" applyProtection="0"/>
    <xf numFmtId="44" fontId="18" fillId="0" borderId="0" applyFont="0" applyFill="0" applyBorder="0" applyAlignment="0" applyProtection="0"/>
    <xf numFmtId="0" fontId="18" fillId="0" borderId="0"/>
  </cellStyleXfs>
  <cellXfs count="71">
    <xf numFmtId="0" fontId="0" fillId="0" borderId="0" xfId="0"/>
    <xf numFmtId="0" fontId="23" fillId="0" borderId="0" xfId="41" applyFont="1"/>
    <xf numFmtId="0" fontId="23" fillId="0" borderId="0" xfId="41" applyFont="1" applyAlignment="1">
      <alignment horizontal="right"/>
    </xf>
    <xf numFmtId="37" fontId="23" fillId="0" borderId="0" xfId="95" applyNumberFormat="1" applyFont="1" applyBorder="1" applyAlignment="1">
      <alignment horizontal="right"/>
    </xf>
    <xf numFmtId="0" fontId="23" fillId="0" borderId="0" xfId="41" applyFont="1" applyAlignment="1">
      <alignment vertical="center"/>
    </xf>
    <xf numFmtId="0" fontId="23" fillId="0" borderId="0" xfId="0" applyFont="1"/>
    <xf numFmtId="0" fontId="22" fillId="0" borderId="0" xfId="0" applyFont="1"/>
    <xf numFmtId="1" fontId="23" fillId="0" borderId="0" xfId="0" applyNumberFormat="1" applyFont="1"/>
    <xf numFmtId="2" fontId="23" fillId="0" borderId="0" xfId="0" applyNumberFormat="1" applyFont="1"/>
    <xf numFmtId="3" fontId="23" fillId="0" borderId="0" xfId="0" applyNumberFormat="1" applyFont="1"/>
    <xf numFmtId="10" fontId="23" fillId="0" borderId="0" xfId="0" applyNumberFormat="1" applyFont="1"/>
    <xf numFmtId="39" fontId="23" fillId="0" borderId="0" xfId="0" applyNumberFormat="1" applyFont="1"/>
    <xf numFmtId="37" fontId="23" fillId="0" borderId="0" xfId="0" applyNumberFormat="1" applyFont="1"/>
    <xf numFmtId="41" fontId="23" fillId="0" borderId="0" xfId="0" applyNumberFormat="1" applyFont="1"/>
    <xf numFmtId="0" fontId="23" fillId="0" borderId="0" xfId="0" applyFont="1" applyAlignment="1">
      <alignment horizontal="right"/>
    </xf>
    <xf numFmtId="0" fontId="24" fillId="0" borderId="0" xfId="0" applyFont="1" applyAlignment="1">
      <alignment vertical="top" wrapText="1" readingOrder="1"/>
    </xf>
    <xf numFmtId="0" fontId="25" fillId="0" borderId="0" xfId="0" applyFont="1" applyAlignment="1">
      <alignment vertical="top" wrapText="1" readingOrder="1"/>
    </xf>
    <xf numFmtId="0" fontId="23" fillId="0" borderId="0" xfId="0" applyFont="1" applyAlignment="1">
      <alignment horizontal="left" vertical="top" wrapText="1" readingOrder="1"/>
    </xf>
    <xf numFmtId="39" fontId="23" fillId="0" borderId="0" xfId="95" applyNumberFormat="1" applyFont="1" applyBorder="1" applyAlignment="1">
      <alignment horizontal="right"/>
    </xf>
    <xf numFmtId="0" fontId="23" fillId="0" borderId="0" xfId="0" applyFont="1" applyAlignment="1">
      <alignment vertical="top" wrapText="1" readingOrder="1"/>
    </xf>
    <xf numFmtId="0" fontId="25" fillId="0" borderId="0" xfId="0" applyFont="1" applyAlignment="1">
      <alignment horizontal="left" vertical="top" wrapText="1" readingOrder="1"/>
    </xf>
    <xf numFmtId="0" fontId="25" fillId="0" borderId="19" xfId="0" applyFont="1" applyBorder="1" applyAlignment="1">
      <alignment vertical="top" wrapText="1" readingOrder="1"/>
    </xf>
    <xf numFmtId="0" fontId="25" fillId="0" borderId="19" xfId="0" applyFont="1" applyBorder="1" applyAlignment="1">
      <alignment horizontal="left" vertical="top" wrapText="1" readingOrder="1"/>
    </xf>
    <xf numFmtId="0" fontId="25" fillId="0" borderId="20" xfId="0" applyFont="1" applyBorder="1" applyAlignment="1">
      <alignment vertical="top" wrapText="1" readingOrder="1"/>
    </xf>
    <xf numFmtId="0" fontId="26" fillId="0" borderId="20" xfId="0" applyFont="1" applyBorder="1" applyAlignment="1">
      <alignment horizontal="right" vertical="top" readingOrder="1"/>
    </xf>
    <xf numFmtId="0" fontId="26" fillId="0" borderId="20" xfId="0" applyFont="1" applyBorder="1" applyAlignment="1">
      <alignment vertical="top" wrapText="1" readingOrder="1"/>
    </xf>
    <xf numFmtId="0" fontId="26" fillId="0" borderId="0" xfId="0" applyFont="1" applyAlignment="1">
      <alignment vertical="top" wrapText="1" readingOrder="1"/>
    </xf>
    <xf numFmtId="0" fontId="27" fillId="0" borderId="20" xfId="0" applyFont="1" applyBorder="1" applyAlignment="1">
      <alignment horizontal="right" vertical="top" readingOrder="1"/>
    </xf>
    <xf numFmtId="0" fontId="27" fillId="0" borderId="20" xfId="0" applyFont="1" applyBorder="1" applyAlignment="1">
      <alignment vertical="top" wrapText="1" readingOrder="1"/>
    </xf>
    <xf numFmtId="0" fontId="27" fillId="0" borderId="0" xfId="0" applyFont="1" applyAlignment="1">
      <alignment vertical="top" wrapText="1" readingOrder="1"/>
    </xf>
    <xf numFmtId="0" fontId="24" fillId="0" borderId="20" xfId="0" applyFont="1" applyBorder="1" applyAlignment="1">
      <alignment horizontal="right" vertical="top" readingOrder="1"/>
    </xf>
    <xf numFmtId="0" fontId="24" fillId="0" borderId="20" xfId="0" applyFont="1" applyBorder="1" applyAlignment="1">
      <alignment vertical="top" wrapText="1" readingOrder="1"/>
    </xf>
    <xf numFmtId="0" fontId="25" fillId="0" borderId="20" xfId="0" applyFont="1" applyBorder="1" applyAlignment="1">
      <alignment horizontal="right" vertical="top" readingOrder="1"/>
    </xf>
    <xf numFmtId="3" fontId="24" fillId="0" borderId="20" xfId="0" applyNumberFormat="1" applyFont="1" applyBorder="1" applyAlignment="1">
      <alignment vertical="top" wrapText="1" readingOrder="1"/>
    </xf>
    <xf numFmtId="3" fontId="24" fillId="0" borderId="0" xfId="0" applyNumberFormat="1" applyFont="1" applyAlignment="1">
      <alignment vertical="top" wrapText="1" readingOrder="1"/>
    </xf>
    <xf numFmtId="0" fontId="25" fillId="0" borderId="20" xfId="0" applyFont="1" applyBorder="1" applyAlignment="1">
      <alignment horizontal="left" vertical="top" wrapText="1" readingOrder="1"/>
    </xf>
    <xf numFmtId="0" fontId="25" fillId="0" borderId="21" xfId="0" applyFont="1" applyBorder="1" applyAlignment="1">
      <alignment vertical="top" wrapText="1" readingOrder="1"/>
    </xf>
    <xf numFmtId="9" fontId="23" fillId="0" borderId="0" xfId="0" applyNumberFormat="1" applyFont="1" applyAlignment="1">
      <alignment horizontal="center"/>
    </xf>
    <xf numFmtId="0" fontId="22" fillId="0" borderId="14" xfId="0" applyFont="1" applyBorder="1"/>
    <xf numFmtId="0" fontId="22" fillId="0" borderId="15" xfId="0" applyFont="1" applyBorder="1"/>
    <xf numFmtId="0" fontId="23" fillId="0" borderId="14" xfId="0" applyFont="1" applyBorder="1"/>
    <xf numFmtId="1" fontId="23" fillId="0" borderId="15" xfId="0" applyNumberFormat="1" applyFont="1" applyBorder="1"/>
    <xf numFmtId="0" fontId="22" fillId="0" borderId="18" xfId="0" applyFont="1" applyBorder="1"/>
    <xf numFmtId="0" fontId="23" fillId="0" borderId="10" xfId="0" applyFont="1" applyBorder="1"/>
    <xf numFmtId="42" fontId="22" fillId="0" borderId="13" xfId="0" applyNumberFormat="1" applyFont="1" applyBorder="1"/>
    <xf numFmtId="0" fontId="24" fillId="0" borderId="19" xfId="0" applyFont="1" applyBorder="1" applyAlignment="1">
      <alignment horizontal="right" vertical="top" readingOrder="1"/>
    </xf>
    <xf numFmtId="0" fontId="26" fillId="0" borderId="0" xfId="0" applyFont="1" applyAlignment="1">
      <alignment horizontal="right" vertical="top" readingOrder="1"/>
    </xf>
    <xf numFmtId="0" fontId="27" fillId="0" borderId="0" xfId="0" applyFont="1" applyAlignment="1">
      <alignment horizontal="right" vertical="top" readingOrder="1"/>
    </xf>
    <xf numFmtId="0" fontId="23" fillId="34" borderId="11" xfId="41" applyFont="1" applyFill="1" applyBorder="1" applyAlignment="1">
      <alignment horizontal="center" vertical="center"/>
    </xf>
    <xf numFmtId="0" fontId="23" fillId="34" borderId="11" xfId="41" applyFont="1" applyFill="1" applyBorder="1" applyAlignment="1">
      <alignment horizontal="center" vertical="center" wrapText="1"/>
    </xf>
    <xf numFmtId="37" fontId="28" fillId="0" borderId="0" xfId="95" applyNumberFormat="1" applyFont="1" applyBorder="1" applyAlignment="1">
      <alignment horizontal="left"/>
    </xf>
    <xf numFmtId="37" fontId="28" fillId="35" borderId="10" xfId="95" applyNumberFormat="1" applyFont="1" applyFill="1" applyBorder="1" applyAlignment="1">
      <alignment horizontal="left"/>
    </xf>
    <xf numFmtId="37" fontId="28" fillId="0" borderId="10" xfId="95" applyNumberFormat="1" applyFont="1" applyBorder="1" applyAlignment="1">
      <alignment horizontal="left"/>
    </xf>
    <xf numFmtId="37" fontId="28" fillId="0" borderId="10" xfId="95" applyNumberFormat="1" applyFont="1" applyFill="1" applyBorder="1" applyAlignment="1">
      <alignment horizontal="left"/>
    </xf>
    <xf numFmtId="37" fontId="23" fillId="0" borderId="10" xfId="95" applyNumberFormat="1" applyFont="1" applyBorder="1" applyAlignment="1">
      <alignment horizontal="right"/>
    </xf>
    <xf numFmtId="39" fontId="23" fillId="0" borderId="10" xfId="95" applyNumberFormat="1" applyFont="1" applyBorder="1" applyAlignment="1">
      <alignment horizontal="right"/>
    </xf>
    <xf numFmtId="2" fontId="23" fillId="0" borderId="10" xfId="0" applyNumberFormat="1" applyFont="1" applyBorder="1"/>
    <xf numFmtId="3" fontId="23" fillId="0" borderId="10" xfId="0" applyNumberFormat="1" applyFont="1" applyBorder="1"/>
    <xf numFmtId="10" fontId="23" fillId="0" borderId="10" xfId="0" applyNumberFormat="1" applyFont="1" applyBorder="1"/>
    <xf numFmtId="39" fontId="23" fillId="0" borderId="10" xfId="0" applyNumberFormat="1" applyFont="1" applyBorder="1"/>
    <xf numFmtId="1" fontId="23" fillId="0" borderId="10" xfId="0" applyNumberFormat="1" applyFont="1" applyBorder="1"/>
    <xf numFmtId="0" fontId="13" fillId="0" borderId="0" xfId="0" applyFont="1" applyAlignment="1">
      <alignment vertical="center" wrapText="1"/>
    </xf>
    <xf numFmtId="0" fontId="13" fillId="0" borderId="22" xfId="0" applyFont="1" applyBorder="1" applyAlignment="1">
      <alignment vertical="center" wrapText="1"/>
    </xf>
    <xf numFmtId="0" fontId="25" fillId="0" borderId="21" xfId="0" applyFont="1" applyBorder="1" applyAlignment="1">
      <alignment vertical="top" wrapText="1" readingOrder="1"/>
    </xf>
    <xf numFmtId="0" fontId="25" fillId="0" borderId="19" xfId="0" applyFont="1" applyBorder="1" applyAlignment="1">
      <alignment vertical="top" wrapText="1" readingOrder="1"/>
    </xf>
    <xf numFmtId="0" fontId="13" fillId="33" borderId="0" xfId="41" applyFont="1" applyFill="1" applyAlignment="1">
      <alignment horizontal="center"/>
    </xf>
    <xf numFmtId="0" fontId="23" fillId="0" borderId="0" xfId="41" applyFont="1" applyAlignment="1">
      <alignment horizontal="center" vertical="center"/>
    </xf>
    <xf numFmtId="0" fontId="22" fillId="34" borderId="16" xfId="41" applyFont="1" applyFill="1" applyBorder="1" applyAlignment="1">
      <alignment horizontal="center" vertical="center" wrapText="1"/>
    </xf>
    <xf numFmtId="0" fontId="22" fillId="34" borderId="17" xfId="41" applyFont="1" applyFill="1" applyBorder="1" applyAlignment="1">
      <alignment horizontal="center" vertical="center" wrapText="1"/>
    </xf>
    <xf numFmtId="0" fontId="22" fillId="34" borderId="12" xfId="41" applyFont="1" applyFill="1" applyBorder="1" applyAlignment="1">
      <alignment horizontal="center" vertical="center" wrapText="1"/>
    </xf>
    <xf numFmtId="0" fontId="23" fillId="0" borderId="0" xfId="0" applyFont="1" applyAlignment="1">
      <alignment horizontal="left" vertical="center" wrapText="1"/>
    </xf>
  </cellXfs>
  <cellStyles count="101">
    <cellStyle name="20% - Accent1" xfId="18" builtinId="30" customBuiltin="1"/>
    <cellStyle name="20% - Accent1 2" xfId="55" xr:uid="{00000000-0005-0000-0000-000001000000}"/>
    <cellStyle name="20% - Accent1 3" xfId="69" xr:uid="{00000000-0005-0000-0000-000002000000}"/>
    <cellStyle name="20% - Accent1 4" xfId="83" xr:uid="{00000000-0005-0000-0000-000003000000}"/>
    <cellStyle name="20% - Accent2" xfId="22" builtinId="34" customBuiltin="1"/>
    <cellStyle name="20% - Accent2 2" xfId="57" xr:uid="{00000000-0005-0000-0000-000005000000}"/>
    <cellStyle name="20% - Accent2 3" xfId="71" xr:uid="{00000000-0005-0000-0000-000006000000}"/>
    <cellStyle name="20% - Accent2 4" xfId="85" xr:uid="{00000000-0005-0000-0000-000007000000}"/>
    <cellStyle name="20% - Accent3" xfId="26" builtinId="38" customBuiltin="1"/>
    <cellStyle name="20% - Accent3 2" xfId="59" xr:uid="{00000000-0005-0000-0000-000009000000}"/>
    <cellStyle name="20% - Accent3 3" xfId="73" xr:uid="{00000000-0005-0000-0000-00000A000000}"/>
    <cellStyle name="20% - Accent3 4" xfId="87" xr:uid="{00000000-0005-0000-0000-00000B000000}"/>
    <cellStyle name="20% - Accent4" xfId="30" builtinId="42" customBuiltin="1"/>
    <cellStyle name="20% - Accent4 2" xfId="61" xr:uid="{00000000-0005-0000-0000-00000D000000}"/>
    <cellStyle name="20% - Accent4 3" xfId="75" xr:uid="{00000000-0005-0000-0000-00000E000000}"/>
    <cellStyle name="20% - Accent4 4" xfId="89" xr:uid="{00000000-0005-0000-0000-00000F000000}"/>
    <cellStyle name="20% - Accent5" xfId="34" builtinId="46" customBuiltin="1"/>
    <cellStyle name="20% - Accent5 2" xfId="63" xr:uid="{00000000-0005-0000-0000-000011000000}"/>
    <cellStyle name="20% - Accent5 3" xfId="77" xr:uid="{00000000-0005-0000-0000-000012000000}"/>
    <cellStyle name="20% - Accent5 4" xfId="91" xr:uid="{00000000-0005-0000-0000-000013000000}"/>
    <cellStyle name="20% - Accent6" xfId="38" builtinId="50" customBuiltin="1"/>
    <cellStyle name="20% - Accent6 2" xfId="65" xr:uid="{00000000-0005-0000-0000-000015000000}"/>
    <cellStyle name="20% - Accent6 3" xfId="79" xr:uid="{00000000-0005-0000-0000-000016000000}"/>
    <cellStyle name="20% - Accent6 4" xfId="93" xr:uid="{00000000-0005-0000-0000-000017000000}"/>
    <cellStyle name="40% - Accent1" xfId="19" builtinId="31" customBuiltin="1"/>
    <cellStyle name="40% - Accent1 2" xfId="56" xr:uid="{00000000-0005-0000-0000-000019000000}"/>
    <cellStyle name="40% - Accent1 3" xfId="70" xr:uid="{00000000-0005-0000-0000-00001A000000}"/>
    <cellStyle name="40% - Accent1 4" xfId="84" xr:uid="{00000000-0005-0000-0000-00001B000000}"/>
    <cellStyle name="40% - Accent2" xfId="23" builtinId="35" customBuiltin="1"/>
    <cellStyle name="40% - Accent2 2" xfId="58" xr:uid="{00000000-0005-0000-0000-00001D000000}"/>
    <cellStyle name="40% - Accent2 3" xfId="72" xr:uid="{00000000-0005-0000-0000-00001E000000}"/>
    <cellStyle name="40% - Accent2 4" xfId="86" xr:uid="{00000000-0005-0000-0000-00001F000000}"/>
    <cellStyle name="40% - Accent3" xfId="27" builtinId="39" customBuiltin="1"/>
    <cellStyle name="40% - Accent3 2" xfId="60" xr:uid="{00000000-0005-0000-0000-000021000000}"/>
    <cellStyle name="40% - Accent3 3" xfId="74" xr:uid="{00000000-0005-0000-0000-000022000000}"/>
    <cellStyle name="40% - Accent3 4" xfId="88" xr:uid="{00000000-0005-0000-0000-000023000000}"/>
    <cellStyle name="40% - Accent4" xfId="31" builtinId="43" customBuiltin="1"/>
    <cellStyle name="40% - Accent4 2" xfId="62" xr:uid="{00000000-0005-0000-0000-000025000000}"/>
    <cellStyle name="40% - Accent4 3" xfId="76" xr:uid="{00000000-0005-0000-0000-000026000000}"/>
    <cellStyle name="40% - Accent4 4" xfId="90" xr:uid="{00000000-0005-0000-0000-000027000000}"/>
    <cellStyle name="40% - Accent5" xfId="35" builtinId="47" customBuiltin="1"/>
    <cellStyle name="40% - Accent5 2" xfId="64" xr:uid="{00000000-0005-0000-0000-000029000000}"/>
    <cellStyle name="40% - Accent5 3" xfId="78" xr:uid="{00000000-0005-0000-0000-00002A000000}"/>
    <cellStyle name="40% - Accent5 4" xfId="92" xr:uid="{00000000-0005-0000-0000-00002B000000}"/>
    <cellStyle name="40% - Accent6" xfId="39" builtinId="51" customBuiltin="1"/>
    <cellStyle name="40% - Accent6 2" xfId="66" xr:uid="{00000000-0005-0000-0000-00002D000000}"/>
    <cellStyle name="40% - Accent6 3" xfId="80" xr:uid="{00000000-0005-0000-0000-00002E000000}"/>
    <cellStyle name="40% - Accent6 4" xfId="94" xr:uid="{00000000-0005-0000-0000-00002F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2" xfId="43" xr:uid="{00000000-0005-0000-0000-00003F000000}"/>
    <cellStyle name="Comma 3" xfId="42" xr:uid="{00000000-0005-0000-0000-000040000000}"/>
    <cellStyle name="Comma 3 2" xfId="98" xr:uid="{00000000-0005-0000-0000-000041000000}"/>
    <cellStyle name="Comma 4" xfId="95" xr:uid="{00000000-0005-0000-0000-000042000000}"/>
    <cellStyle name="Currency 2" xfId="44" xr:uid="{00000000-0005-0000-0000-000043000000}"/>
    <cellStyle name="Currency 2 2" xfId="99" xr:uid="{00000000-0005-0000-0000-000044000000}"/>
    <cellStyle name="Currency 3" xfId="96" xr:uid="{00000000-0005-0000-0000-000045000000}"/>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53" xr:uid="{00000000-0005-0000-0000-000050000000}"/>
    <cellStyle name="Normal 3" xfId="67" xr:uid="{00000000-0005-0000-0000-000051000000}"/>
    <cellStyle name="Normal 4" xfId="45" xr:uid="{00000000-0005-0000-0000-000052000000}"/>
    <cellStyle name="Normal 5" xfId="46" xr:uid="{00000000-0005-0000-0000-000053000000}"/>
    <cellStyle name="Normal 6" xfId="47" xr:uid="{00000000-0005-0000-0000-000054000000}"/>
    <cellStyle name="Normal 7" xfId="48" xr:uid="{00000000-0005-0000-0000-000055000000}"/>
    <cellStyle name="Normal 8" xfId="41" xr:uid="{00000000-0005-0000-0000-000056000000}"/>
    <cellStyle name="Normal 8 2" xfId="81" xr:uid="{00000000-0005-0000-0000-000057000000}"/>
    <cellStyle name="Normal 9" xfId="97" xr:uid="{00000000-0005-0000-0000-000058000000}"/>
    <cellStyle name="Normal 9 2" xfId="100" xr:uid="{00000000-0005-0000-0000-000059000000}"/>
    <cellStyle name="Note 2" xfId="49" xr:uid="{00000000-0005-0000-0000-00005A000000}"/>
    <cellStyle name="Note 3" xfId="50" xr:uid="{00000000-0005-0000-0000-00005B000000}"/>
    <cellStyle name="Note 4" xfId="51" xr:uid="{00000000-0005-0000-0000-00005C000000}"/>
    <cellStyle name="Note 5" xfId="52" xr:uid="{00000000-0005-0000-0000-00005D000000}"/>
    <cellStyle name="Note 6" xfId="54" xr:uid="{00000000-0005-0000-0000-00005E000000}"/>
    <cellStyle name="Note 7" xfId="68" xr:uid="{00000000-0005-0000-0000-00005F000000}"/>
    <cellStyle name="Note 8" xfId="82" xr:uid="{00000000-0005-0000-0000-000060000000}"/>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2843522</xdr:colOff>
      <xdr:row>29</xdr:row>
      <xdr:rowOff>136023</xdr:rowOff>
    </xdr:from>
    <xdr:ext cx="10910577" cy="3536289"/>
    <xdr:sp macro="" textlink="">
      <xdr:nvSpPr>
        <xdr:cNvPr id="2" name="Rectangle 1">
          <a:extLst>
            <a:ext uri="{FF2B5EF4-FFF2-40B4-BE49-F238E27FC236}">
              <a16:creationId xmlns:a16="http://schemas.microsoft.com/office/drawing/2014/main" id="{384E6F60-B1A6-4CC3-9659-6FE8D042510F}"/>
            </a:ext>
          </a:extLst>
        </xdr:cNvPr>
        <xdr:cNvSpPr/>
      </xdr:nvSpPr>
      <xdr:spPr>
        <a:xfrm rot="19059857">
          <a:off x="2843522" y="6327273"/>
          <a:ext cx="10910577" cy="3536289"/>
        </a:xfrm>
        <a:prstGeom prst="rect">
          <a:avLst/>
        </a:prstGeom>
        <a:noFill/>
      </xdr:spPr>
      <xdr:txBody>
        <a:bodyPr wrap="square" lIns="91440" tIns="45720" rIns="91440" bIns="45720">
          <a:spAutoFit/>
        </a:bodyPr>
        <a:lstStyle/>
        <a:p>
          <a:pPr algn="ctr"/>
          <a:endParaRPr lang="en-US" sz="22000" b="1" cap="none" spc="0">
            <a:ln w="12700">
              <a:solidFill>
                <a:schemeClr val="accent5">
                  <a:alpha val="0"/>
                </a:schemeClr>
              </a:solidFill>
              <a:prstDash val="solid"/>
            </a:ln>
            <a:solidFill>
              <a:schemeClr val="accent1">
                <a:alpha val="33000"/>
              </a:schemeClr>
            </a:solidFill>
            <a:effectLst>
              <a:outerShdw dist="38100" dir="2640000" algn="bl" rotWithShape="0">
                <a:schemeClr val="accent1"/>
              </a:outerShdw>
            </a:effectLst>
          </a:endParaRPr>
        </a:p>
      </xdr:txBody>
    </xdr:sp>
    <xdr:clientData/>
  </xdr:oneCellAnchor>
  <xdr:oneCellAnchor>
    <xdr:from>
      <xdr:col>4</xdr:col>
      <xdr:colOff>140997</xdr:colOff>
      <xdr:row>28</xdr:row>
      <xdr:rowOff>116973</xdr:rowOff>
    </xdr:from>
    <xdr:ext cx="184730" cy="937629"/>
    <xdr:sp macro="" textlink="">
      <xdr:nvSpPr>
        <xdr:cNvPr id="3" name="Rectangle 2">
          <a:extLst>
            <a:ext uri="{FF2B5EF4-FFF2-40B4-BE49-F238E27FC236}">
              <a16:creationId xmlns:a16="http://schemas.microsoft.com/office/drawing/2014/main" id="{29CE2A21-AC3D-4B3A-BC5A-18E74E6842E2}"/>
            </a:ext>
          </a:extLst>
        </xdr:cNvPr>
        <xdr:cNvSpPr/>
      </xdr:nvSpPr>
      <xdr:spPr>
        <a:xfrm>
          <a:off x="7465722" y="6117723"/>
          <a:ext cx="184730" cy="937629"/>
        </a:xfrm>
        <a:prstGeom prst="rect">
          <a:avLst/>
        </a:prstGeom>
        <a:noFill/>
      </xdr:spPr>
      <xdr:txBody>
        <a:bodyPr wrap="none" lIns="91440" tIns="45720" rIns="91440" bIns="45720">
          <a:spAutoFit/>
        </a:bodyPr>
        <a:lstStyle/>
        <a:p>
          <a:pPr algn="ctr"/>
          <a:endParaRPr lang="en-US" sz="5400" b="1" cap="none" spc="0">
            <a:ln w="12700">
              <a:solidFill>
                <a:schemeClr val="accent5"/>
              </a:solidFill>
              <a:prstDash val="solid"/>
            </a:ln>
            <a:pattFill prst="ltDnDiag">
              <a:fgClr>
                <a:schemeClr val="accent5">
                  <a:lumMod val="60000"/>
                  <a:lumOff val="40000"/>
                </a:schemeClr>
              </a:fgClr>
              <a:bgClr>
                <a:schemeClr val="bg1"/>
              </a:bgClr>
            </a:pattFill>
            <a:effectLst/>
          </a:endParaRPr>
        </a:p>
      </xdr:txBody>
    </xdr:sp>
    <xdr:clientData/>
  </xdr:oneCellAnchor>
  <xdr:oneCellAnchor>
    <xdr:from>
      <xdr:col>0</xdr:col>
      <xdr:colOff>1540199</xdr:colOff>
      <xdr:row>33</xdr:row>
      <xdr:rowOff>36975</xdr:rowOff>
    </xdr:from>
    <xdr:ext cx="13045910" cy="4667513"/>
    <xdr:sp macro="" textlink="">
      <xdr:nvSpPr>
        <xdr:cNvPr id="4" name="Rectangle 3">
          <a:extLst>
            <a:ext uri="{FF2B5EF4-FFF2-40B4-BE49-F238E27FC236}">
              <a16:creationId xmlns:a16="http://schemas.microsoft.com/office/drawing/2014/main" id="{8F80E7C7-880F-4369-9756-C6C9DA03E948}"/>
            </a:ext>
          </a:extLst>
        </xdr:cNvPr>
        <xdr:cNvSpPr/>
      </xdr:nvSpPr>
      <xdr:spPr>
        <a:xfrm rot="18967147">
          <a:off x="1540199" y="6990225"/>
          <a:ext cx="13045910" cy="4667513"/>
        </a:xfrm>
        <a:prstGeom prst="rect">
          <a:avLst/>
        </a:prstGeom>
        <a:noFill/>
      </xdr:spPr>
      <xdr:txBody>
        <a:bodyPr wrap="square" lIns="91440" tIns="45720" rIns="91440" bIns="45720">
          <a:noAutofit/>
        </a:bodyPr>
        <a:lstStyle/>
        <a:p>
          <a:pPr algn="ctr"/>
          <a:r>
            <a:rPr lang="en-US" sz="22000" b="1" cap="none" spc="0">
              <a:ln w="9525">
                <a:solidFill>
                  <a:schemeClr val="bg1"/>
                </a:solidFill>
                <a:prstDash val="solid"/>
              </a:ln>
              <a:solidFill>
                <a:schemeClr val="accent5">
                  <a:alpha val="28000"/>
                </a:schemeClr>
              </a:solidFill>
              <a:effectLst>
                <a:outerShdw blurRad="12700" dist="38100" dir="2700000" algn="tl" rotWithShape="0">
                  <a:schemeClr val="accent5">
                    <a:lumMod val="60000"/>
                    <a:lumOff val="40000"/>
                  </a:schemeClr>
                </a:outerShdw>
              </a:effectLst>
            </a:rPr>
            <a:t>DRAFT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Montana%20Consulting\Rate%20Setting\SFY%202024%20Rates%20in%20Fx\State%20Website%20Rates%20Posting\MT%20M'caid%20NF%20Per%20Diem%20Rates%20-%20SFY%202024%20-%20Effective%207-1-2023%20-%20$257.5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Montana%20Consulting\Rate%20Setting\SFY%202024%20Rates%20in%20Fx\State%20Website%20Rates%20Posting\MT%20M'caid%20NF%20Per%20Diem%20Rates%20-%20SFY%202024%20-%20Effective%207-1-2023%20-%20$257.54%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Y 2024 Draft Rates"/>
      <sheetName val="Annualized Days"/>
      <sheetName val="PY (2023) Rates"/>
      <sheetName val="Five Star Rates"/>
      <sheetName val="Five Star 4 Qtr Avg"/>
      <sheetName val="Facility List changes in CY"/>
    </sheetNames>
    <sheetDataSet>
      <sheetData sheetId="0" refreshError="1"/>
      <sheetData sheetId="1" refreshError="1"/>
      <sheetData sheetId="2" refreshError="1"/>
      <sheetData sheetId="3">
        <row r="14">
          <cell r="C14" t="str">
            <v>BENEFIS SENIOR SERVICES</v>
          </cell>
          <cell r="D14" t="str">
            <v xml:space="preserve">GREAT FALLS              </v>
          </cell>
          <cell r="E14">
            <v>3.75</v>
          </cell>
          <cell r="F14">
            <v>4.75</v>
          </cell>
          <cell r="G14">
            <v>4</v>
          </cell>
          <cell r="H14">
            <v>24324</v>
          </cell>
          <cell r="I14">
            <v>3.7153472819336972</v>
          </cell>
          <cell r="J14">
            <v>90372.10728575525</v>
          </cell>
          <cell r="K14">
            <v>0.75</v>
          </cell>
        </row>
        <row r="15">
          <cell r="C15" t="str">
            <v>BELLA TERRA (VALLEY HEALTH)</v>
          </cell>
          <cell r="D15" t="str">
            <v xml:space="preserve">BILLINGS                 </v>
          </cell>
          <cell r="E15">
            <v>2</v>
          </cell>
          <cell r="F15">
            <v>3</v>
          </cell>
          <cell r="G15">
            <v>3</v>
          </cell>
          <cell r="H15">
            <v>12210</v>
          </cell>
          <cell r="I15">
            <v>3.7153472819336972</v>
          </cell>
          <cell r="J15">
            <v>45364.39031241044</v>
          </cell>
          <cell r="K15">
            <v>0.5</v>
          </cell>
        </row>
        <row r="16">
          <cell r="C16" t="str">
            <v>VALLE VISTA MANOR</v>
          </cell>
          <cell r="D16" t="str">
            <v xml:space="preserve">LEWISTOWN                </v>
          </cell>
          <cell r="E16">
            <v>4</v>
          </cell>
          <cell r="F16">
            <v>4</v>
          </cell>
          <cell r="G16">
            <v>4</v>
          </cell>
          <cell r="H16">
            <v>9766</v>
          </cell>
          <cell r="I16">
            <v>3.7153472819336972</v>
          </cell>
          <cell r="J16">
            <v>36284.081555364486</v>
          </cell>
          <cell r="K16">
            <v>0.75</v>
          </cell>
        </row>
        <row r="17">
          <cell r="C17" t="str">
            <v>ST. JOHN'S LUTHERAN MINISTRIES</v>
          </cell>
          <cell r="D17" t="str">
            <v xml:space="preserve">BILLINGS                 </v>
          </cell>
          <cell r="E17">
            <v>4</v>
          </cell>
          <cell r="F17">
            <v>4.75</v>
          </cell>
          <cell r="G17">
            <v>4</v>
          </cell>
          <cell r="H17">
            <v>19807</v>
          </cell>
          <cell r="I17">
            <v>3.7153472819336972</v>
          </cell>
          <cell r="J17">
            <v>73589.883613260739</v>
          </cell>
          <cell r="K17">
            <v>0.75</v>
          </cell>
        </row>
        <row r="18">
          <cell r="C18" t="str">
            <v xml:space="preserve">HERITAGE PLACE </v>
          </cell>
          <cell r="D18" t="str">
            <v>KALISPELL</v>
          </cell>
          <cell r="E18">
            <v>3.75</v>
          </cell>
          <cell r="F18">
            <v>2.75</v>
          </cell>
          <cell r="G18">
            <v>3</v>
          </cell>
          <cell r="H18">
            <v>19888</v>
          </cell>
          <cell r="I18">
            <v>3.7153472819336972</v>
          </cell>
          <cell r="J18">
            <v>73890.826743097365</v>
          </cell>
          <cell r="K18">
            <v>0.5</v>
          </cell>
        </row>
        <row r="19">
          <cell r="C19" t="str">
            <v>IVY AT GREAT FALLS</v>
          </cell>
          <cell r="D19" t="str">
            <v xml:space="preserve">GREAT FALLS              </v>
          </cell>
          <cell r="E19">
            <v>0</v>
          </cell>
          <cell r="F19">
            <v>0</v>
          </cell>
          <cell r="G19">
            <v>0</v>
          </cell>
          <cell r="H19">
            <v>30097</v>
          </cell>
          <cell r="I19">
            <v>3.7153472819336972</v>
          </cell>
          <cell r="J19">
            <v>111820.80714435849</v>
          </cell>
          <cell r="K19">
            <v>0</v>
          </cell>
        </row>
        <row r="20">
          <cell r="C20" t="e">
            <v>#N/A</v>
          </cell>
          <cell r="D20" t="e">
            <v>#N/A</v>
          </cell>
          <cell r="E20">
            <v>2.75</v>
          </cell>
          <cell r="F20">
            <v>3.75</v>
          </cell>
          <cell r="G20">
            <v>3</v>
          </cell>
          <cell r="H20" t="e">
            <v>#N/A</v>
          </cell>
          <cell r="I20">
            <v>3.7153472819336972</v>
          </cell>
          <cell r="J20" t="e">
            <v>#N/A</v>
          </cell>
          <cell r="K20">
            <v>0.5</v>
          </cell>
        </row>
        <row r="21">
          <cell r="C21" t="str">
            <v>PARK PLACE HEALTH CARE CENTER</v>
          </cell>
          <cell r="D21" t="str">
            <v xml:space="preserve">GREAT FALLS              </v>
          </cell>
          <cell r="E21">
            <v>4</v>
          </cell>
          <cell r="F21">
            <v>1</v>
          </cell>
          <cell r="G21">
            <v>3</v>
          </cell>
          <cell r="H21">
            <v>18875</v>
          </cell>
          <cell r="I21">
            <v>3.7153472819336972</v>
          </cell>
          <cell r="J21">
            <v>70127.179946498538</v>
          </cell>
          <cell r="K21">
            <v>0.5</v>
          </cell>
        </row>
        <row r="22">
          <cell r="C22" t="str">
            <v>MISSOULA HEALTH &amp; REHABILITATION CENTER</v>
          </cell>
          <cell r="D22" t="str">
            <v xml:space="preserve">MISSOULA                 </v>
          </cell>
          <cell r="E22">
            <v>4.75</v>
          </cell>
          <cell r="F22">
            <v>1.5</v>
          </cell>
          <cell r="G22">
            <v>3</v>
          </cell>
          <cell r="H22">
            <v>10132</v>
          </cell>
          <cell r="I22">
            <v>3.7153472819336972</v>
          </cell>
          <cell r="J22">
            <v>37643.898660552222</v>
          </cell>
          <cell r="K22">
            <v>0.5</v>
          </cell>
        </row>
        <row r="23">
          <cell r="C23" t="str">
            <v>LIBBY CARE CENTER</v>
          </cell>
          <cell r="D23" t="str">
            <v xml:space="preserve">LIBBY                    </v>
          </cell>
          <cell r="E23">
            <v>5</v>
          </cell>
          <cell r="F23">
            <v>3</v>
          </cell>
          <cell r="G23">
            <v>4</v>
          </cell>
          <cell r="H23">
            <v>20540</v>
          </cell>
          <cell r="I23">
            <v>3.7153472819336972</v>
          </cell>
          <cell r="J23">
            <v>76313.233170918145</v>
          </cell>
          <cell r="K23">
            <v>0.75</v>
          </cell>
        </row>
        <row r="24">
          <cell r="C24" t="str">
            <v>THE VILLAGE HEALTH CARE CENTER</v>
          </cell>
          <cell r="D24" t="str">
            <v xml:space="preserve">MISSOULA                 </v>
          </cell>
          <cell r="E24">
            <v>5</v>
          </cell>
          <cell r="F24">
            <v>3.75</v>
          </cell>
          <cell r="G24">
            <v>4</v>
          </cell>
          <cell r="H24">
            <v>30529</v>
          </cell>
          <cell r="I24">
            <v>3.7153472819336972</v>
          </cell>
          <cell r="J24">
            <v>113425.83717015384</v>
          </cell>
          <cell r="K24">
            <v>0.75</v>
          </cell>
        </row>
        <row r="25">
          <cell r="C25" t="str">
            <v>MOUNT ASCENSION TRANSITIONAL CARE</v>
          </cell>
          <cell r="D25" t="str">
            <v xml:space="preserve">HELENA                   </v>
          </cell>
          <cell r="E25">
            <v>4.25</v>
          </cell>
          <cell r="F25">
            <v>2.5</v>
          </cell>
          <cell r="G25">
            <v>3</v>
          </cell>
          <cell r="H25">
            <v>10012</v>
          </cell>
          <cell r="I25">
            <v>3.7153472819336972</v>
          </cell>
          <cell r="J25">
            <v>37198.056986720178</v>
          </cell>
          <cell r="K25">
            <v>0.5</v>
          </cell>
        </row>
        <row r="26">
          <cell r="C26" t="str">
            <v>LIVINGSTON HEALTH AND REHABILITATION CENTER</v>
          </cell>
          <cell r="D26" t="str">
            <v xml:space="preserve">LIVINGSTON               </v>
          </cell>
          <cell r="E26">
            <v>4</v>
          </cell>
          <cell r="F26">
            <v>3.25</v>
          </cell>
          <cell r="G26">
            <v>4</v>
          </cell>
          <cell r="H26">
            <v>8797</v>
          </cell>
          <cell r="I26">
            <v>3.7153472819336972</v>
          </cell>
          <cell r="J26">
            <v>32683.910039170736</v>
          </cell>
          <cell r="K26">
            <v>0.75</v>
          </cell>
        </row>
        <row r="27">
          <cell r="C27" t="str">
            <v>POLSON HEALTH &amp; REHABILITATION CENTER</v>
          </cell>
          <cell r="D27" t="str">
            <v xml:space="preserve">POLSON                   </v>
          </cell>
          <cell r="E27">
            <v>4.5</v>
          </cell>
          <cell r="F27">
            <v>2</v>
          </cell>
          <cell r="G27">
            <v>3</v>
          </cell>
          <cell r="H27">
            <v>8321</v>
          </cell>
          <cell r="I27">
            <v>3.7153472819336972</v>
          </cell>
          <cell r="J27">
            <v>30915.404732970295</v>
          </cell>
          <cell r="K27">
            <v>0.5</v>
          </cell>
        </row>
        <row r="28">
          <cell r="C28" t="str">
            <v>ELKHORN HEALTHCARE &amp; REHABILITATION CENTER</v>
          </cell>
          <cell r="D28" t="str">
            <v xml:space="preserve">CLANCY                   </v>
          </cell>
          <cell r="E28">
            <v>3.25</v>
          </cell>
          <cell r="F28">
            <v>1</v>
          </cell>
          <cell r="G28">
            <v>2</v>
          </cell>
          <cell r="H28">
            <v>16746</v>
          </cell>
          <cell r="I28">
            <v>3.7153472819336972</v>
          </cell>
          <cell r="J28">
            <v>62217.205583261697</v>
          </cell>
          <cell r="K28">
            <v>0</v>
          </cell>
        </row>
        <row r="29">
          <cell r="C29" t="str">
            <v>COPPER RIDGE</v>
          </cell>
          <cell r="D29" t="str">
            <v xml:space="preserve">BUTTE                    </v>
          </cell>
          <cell r="E29">
            <v>4.75</v>
          </cell>
          <cell r="F29">
            <v>1</v>
          </cell>
          <cell r="G29">
            <v>3</v>
          </cell>
          <cell r="H29">
            <v>13337</v>
          </cell>
          <cell r="I29">
            <v>3.7153472819336972</v>
          </cell>
          <cell r="J29">
            <v>49551.586699149717</v>
          </cell>
          <cell r="K29">
            <v>0.5</v>
          </cell>
        </row>
        <row r="30">
          <cell r="C30" t="str">
            <v>LOGAN HEALTH CARE - SHELBY</v>
          </cell>
          <cell r="D30" t="str">
            <v xml:space="preserve">SHELBY                   </v>
          </cell>
          <cell r="E30">
            <v>3.25</v>
          </cell>
          <cell r="F30">
            <v>1.75</v>
          </cell>
          <cell r="G30">
            <v>3</v>
          </cell>
          <cell r="H30">
            <v>5394</v>
          </cell>
          <cell r="I30">
            <v>3.7153472819336972</v>
          </cell>
          <cell r="J30">
            <v>20040.583238750361</v>
          </cell>
          <cell r="K30">
            <v>0.5</v>
          </cell>
        </row>
        <row r="31">
          <cell r="C31" t="str">
            <v>CENTRAL MONTANA HEALTH AND REHABILITATION CENTER</v>
          </cell>
          <cell r="D31" t="str">
            <v xml:space="preserve">LEWISTOWN                </v>
          </cell>
          <cell r="E31">
            <v>4.75</v>
          </cell>
          <cell r="F31">
            <v>2.25</v>
          </cell>
          <cell r="G31">
            <v>4</v>
          </cell>
          <cell r="H31">
            <v>5550</v>
          </cell>
          <cell r="I31">
            <v>3.7153472819336972</v>
          </cell>
          <cell r="J31">
            <v>20620.177414732021</v>
          </cell>
          <cell r="K31">
            <v>0.75</v>
          </cell>
        </row>
        <row r="32">
          <cell r="C32" t="str">
            <v>COMMUNITY NURSING HOME OF ANACONDA</v>
          </cell>
          <cell r="D32" t="str">
            <v>ANACONDA</v>
          </cell>
          <cell r="E32">
            <v>3.75</v>
          </cell>
          <cell r="F32">
            <v>5</v>
          </cell>
          <cell r="G32">
            <v>4</v>
          </cell>
          <cell r="H32">
            <v>3468</v>
          </cell>
          <cell r="I32">
            <v>3.7153472819336972</v>
          </cell>
          <cell r="J32">
            <v>12884.824373746062</v>
          </cell>
          <cell r="K32">
            <v>0.75</v>
          </cell>
        </row>
        <row r="33">
          <cell r="C33" t="str">
            <v>GALLATIN REST HOME</v>
          </cell>
          <cell r="D33" t="str">
            <v xml:space="preserve">BOZEMAN                  </v>
          </cell>
          <cell r="E33">
            <v>2.25</v>
          </cell>
          <cell r="F33">
            <v>4</v>
          </cell>
          <cell r="G33">
            <v>3</v>
          </cell>
          <cell r="H33">
            <v>6368</v>
          </cell>
          <cell r="I33">
            <v>3.7153472819336972</v>
          </cell>
          <cell r="J33">
            <v>23659.331491353783</v>
          </cell>
          <cell r="K33">
            <v>0.5</v>
          </cell>
        </row>
        <row r="34">
          <cell r="C34" t="str">
            <v>GLENDIVE MEDICAL CENTER - NH</v>
          </cell>
          <cell r="D34" t="str">
            <v xml:space="preserve">GLENDIVE                 </v>
          </cell>
          <cell r="E34">
            <v>2.75</v>
          </cell>
          <cell r="F34">
            <v>1.75</v>
          </cell>
          <cell r="G34">
            <v>2</v>
          </cell>
          <cell r="H34">
            <v>7568</v>
          </cell>
          <cell r="I34">
            <v>3.7153472819336972</v>
          </cell>
          <cell r="J34">
            <v>28117.74822967422</v>
          </cell>
          <cell r="K34">
            <v>0</v>
          </cell>
        </row>
        <row r="35">
          <cell r="C35" t="str">
            <v>HOT SPRINGS HEALTH &amp; REHABILITATION CENTER</v>
          </cell>
          <cell r="D35" t="str">
            <v xml:space="preserve">HOT SPRINGS              </v>
          </cell>
          <cell r="E35">
            <v>4.25</v>
          </cell>
          <cell r="F35">
            <v>3.5</v>
          </cell>
          <cell r="G35">
            <v>4</v>
          </cell>
          <cell r="H35">
            <v>9253</v>
          </cell>
          <cell r="I35">
            <v>3.7153472819336972</v>
          </cell>
          <cell r="J35">
            <v>34378.108399732504</v>
          </cell>
          <cell r="K35">
            <v>0.75</v>
          </cell>
        </row>
        <row r="36">
          <cell r="C36" t="str">
            <v>SHERIDAN MEMORIAL NURSING HOME</v>
          </cell>
          <cell r="D36" t="str">
            <v xml:space="preserve">PLENTYWOOD               </v>
          </cell>
          <cell r="E36">
            <v>5</v>
          </cell>
          <cell r="F36">
            <v>2.25</v>
          </cell>
          <cell r="G36">
            <v>4</v>
          </cell>
          <cell r="H36">
            <v>4964</v>
          </cell>
          <cell r="I36">
            <v>3.7153472819336972</v>
          </cell>
          <cell r="J36">
            <v>18442.983907518872</v>
          </cell>
          <cell r="K36">
            <v>0.75</v>
          </cell>
        </row>
        <row r="37">
          <cell r="C37" t="str">
            <v>ROSEBUD HEALTH CARE CENTER - NH</v>
          </cell>
          <cell r="D37" t="str">
            <v xml:space="preserve">FORSYTH                  </v>
          </cell>
          <cell r="E37">
            <v>3.75</v>
          </cell>
          <cell r="F37">
            <v>5</v>
          </cell>
          <cell r="G37">
            <v>4</v>
          </cell>
          <cell r="H37">
            <v>4984</v>
          </cell>
          <cell r="I37">
            <v>3.7153472819336972</v>
          </cell>
          <cell r="J37">
            <v>18517.290853157549</v>
          </cell>
          <cell r="K37">
            <v>0.75</v>
          </cell>
        </row>
        <row r="38">
          <cell r="C38" t="str">
            <v>FAITH LUTHERAN HOME</v>
          </cell>
          <cell r="D38" t="str">
            <v xml:space="preserve">WOLF POINT               </v>
          </cell>
          <cell r="E38">
            <v>5</v>
          </cell>
          <cell r="F38">
            <v>5</v>
          </cell>
          <cell r="G38">
            <v>5</v>
          </cell>
          <cell r="H38">
            <v>11368</v>
          </cell>
          <cell r="I38">
            <v>3.7153472819336972</v>
          </cell>
          <cell r="J38">
            <v>42236.067901022267</v>
          </cell>
          <cell r="K38">
            <v>1</v>
          </cell>
        </row>
        <row r="39">
          <cell r="C39" t="str">
            <v>WIBAUX COUNTY NURSING HOME</v>
          </cell>
          <cell r="D39" t="str">
            <v xml:space="preserve">WIBAUX                   </v>
          </cell>
          <cell r="E39">
            <v>2.75</v>
          </cell>
          <cell r="F39">
            <v>3.25</v>
          </cell>
          <cell r="G39">
            <v>3</v>
          </cell>
          <cell r="H39">
            <v>4922</v>
          </cell>
          <cell r="I39">
            <v>3.7153472819336972</v>
          </cell>
          <cell r="J39">
            <v>18286.939321677659</v>
          </cell>
          <cell r="K39">
            <v>0.5</v>
          </cell>
        </row>
        <row r="40">
          <cell r="C40" t="str">
            <v>COONEY HEALTHCARE &amp; REHAB CENTER</v>
          </cell>
          <cell r="D40" t="str">
            <v xml:space="preserve">HELENA                   </v>
          </cell>
          <cell r="E40">
            <v>3.75</v>
          </cell>
          <cell r="F40">
            <v>1</v>
          </cell>
          <cell r="G40">
            <v>2</v>
          </cell>
          <cell r="H40">
            <v>11789</v>
          </cell>
          <cell r="I40">
            <v>3.7153472819336972</v>
          </cell>
          <cell r="J40">
            <v>43800.229106716353</v>
          </cell>
          <cell r="K40">
            <v>0</v>
          </cell>
        </row>
        <row r="41">
          <cell r="C41" t="str">
            <v>MOUNTAIN VIEW OF CASCADIA</v>
          </cell>
          <cell r="D41" t="str">
            <v xml:space="preserve">EUREKA                   </v>
          </cell>
          <cell r="E41">
            <v>4.75</v>
          </cell>
          <cell r="F41">
            <v>3</v>
          </cell>
          <cell r="G41">
            <v>4</v>
          </cell>
          <cell r="H41">
            <v>5686</v>
          </cell>
          <cell r="I41">
            <v>3.7153472819336972</v>
          </cell>
          <cell r="J41">
            <v>21125.464645075004</v>
          </cell>
          <cell r="K41">
            <v>0.75</v>
          </cell>
        </row>
        <row r="42">
          <cell r="C42" t="str">
            <v>POWDER RIVER MANOR</v>
          </cell>
          <cell r="D42" t="str">
            <v xml:space="preserve">BROADUS                  </v>
          </cell>
          <cell r="E42">
            <v>4</v>
          </cell>
          <cell r="F42">
            <v>4</v>
          </cell>
          <cell r="G42">
            <v>4</v>
          </cell>
          <cell r="H42">
            <v>1818</v>
          </cell>
          <cell r="I42">
            <v>3.7153472819336972</v>
          </cell>
          <cell r="J42">
            <v>6754.5013585554616</v>
          </cell>
          <cell r="K42">
            <v>0.75</v>
          </cell>
        </row>
        <row r="43">
          <cell r="C43" t="str">
            <v>VALLEY VIEW HOME</v>
          </cell>
          <cell r="D43" t="str">
            <v xml:space="preserve">GLASGOW                  </v>
          </cell>
          <cell r="E43">
            <v>2.25</v>
          </cell>
          <cell r="F43">
            <v>3.5</v>
          </cell>
          <cell r="G43">
            <v>3</v>
          </cell>
          <cell r="H43">
            <v>13227</v>
          </cell>
          <cell r="I43">
            <v>3.7153472819336972</v>
          </cell>
          <cell r="J43">
            <v>49142.898498137016</v>
          </cell>
          <cell r="K43">
            <v>0.5</v>
          </cell>
        </row>
        <row r="44">
          <cell r="C44" t="str">
            <v>ST. LUKE COMMUNITY NURSING HOME</v>
          </cell>
          <cell r="D44" t="str">
            <v xml:space="preserve">RONAN                    </v>
          </cell>
          <cell r="E44">
            <v>2.5</v>
          </cell>
          <cell r="F44">
            <v>3</v>
          </cell>
          <cell r="G44">
            <v>3</v>
          </cell>
          <cell r="H44">
            <v>8658</v>
          </cell>
          <cell r="I44">
            <v>3.7153472819336972</v>
          </cell>
          <cell r="J44">
            <v>32167.476766981952</v>
          </cell>
          <cell r="K44">
            <v>0.5</v>
          </cell>
        </row>
        <row r="45">
          <cell r="C45" t="str">
            <v>MONTANA VETERAN'S HOME - NH</v>
          </cell>
          <cell r="D45" t="str">
            <v>COLUMBIA FALLS</v>
          </cell>
          <cell r="E45">
            <v>4.5</v>
          </cell>
          <cell r="F45">
            <v>5</v>
          </cell>
          <cell r="G45">
            <v>5</v>
          </cell>
          <cell r="H45">
            <v>8626</v>
          </cell>
          <cell r="I45">
            <v>3.7153472819336972</v>
          </cell>
          <cell r="J45">
            <v>32048.585653960072</v>
          </cell>
          <cell r="K45">
            <v>1</v>
          </cell>
        </row>
        <row r="46">
          <cell r="C46" t="str">
            <v>CONTINENTAL CARE &amp; REHAB (BUTTE CENTER)</v>
          </cell>
          <cell r="D46" t="str">
            <v xml:space="preserve">BUTTE                    </v>
          </cell>
          <cell r="E46">
            <v>2</v>
          </cell>
          <cell r="F46">
            <v>1.25</v>
          </cell>
          <cell r="G46">
            <v>2</v>
          </cell>
          <cell r="H46">
            <v>14180</v>
          </cell>
          <cell r="I46">
            <v>3.7153472819336972</v>
          </cell>
          <cell r="J46">
            <v>52683.624457819824</v>
          </cell>
          <cell r="K46">
            <v>0</v>
          </cell>
        </row>
        <row r="47">
          <cell r="C47" t="str">
            <v>GLACIER CARE CENTER</v>
          </cell>
          <cell r="D47" t="str">
            <v xml:space="preserve">CUT BANK                 </v>
          </cell>
          <cell r="E47">
            <v>4.75</v>
          </cell>
          <cell r="F47">
            <v>3.5</v>
          </cell>
          <cell r="G47">
            <v>4</v>
          </cell>
          <cell r="H47">
            <v>4942</v>
          </cell>
          <cell r="I47">
            <v>3.7153472819336972</v>
          </cell>
          <cell r="J47">
            <v>18361.246267316332</v>
          </cell>
          <cell r="K47">
            <v>0.75</v>
          </cell>
        </row>
        <row r="48">
          <cell r="C48" t="str">
            <v>HOLY ROSARY HEALTH CENTER</v>
          </cell>
          <cell r="D48" t="str">
            <v xml:space="preserve">MILES CITY               </v>
          </cell>
          <cell r="E48">
            <v>2.25</v>
          </cell>
          <cell r="F48">
            <v>1.75</v>
          </cell>
          <cell r="G48">
            <v>2</v>
          </cell>
          <cell r="H48">
            <v>7365</v>
          </cell>
          <cell r="I48">
            <v>3.7153472819336972</v>
          </cell>
          <cell r="J48">
            <v>27363.532731441679</v>
          </cell>
          <cell r="K48">
            <v>0</v>
          </cell>
        </row>
        <row r="49">
          <cell r="C49" t="str">
            <v>CLARK FORK VALLEY NURSING HOME</v>
          </cell>
          <cell r="D49" t="str">
            <v xml:space="preserve">PLAINS                   </v>
          </cell>
          <cell r="E49">
            <v>4</v>
          </cell>
          <cell r="F49">
            <v>4.25</v>
          </cell>
          <cell r="G49">
            <v>4</v>
          </cell>
          <cell r="H49">
            <v>5480</v>
          </cell>
          <cell r="I49">
            <v>3.7153472819336972</v>
          </cell>
          <cell r="J49">
            <v>20360.103104996662</v>
          </cell>
          <cell r="K49">
            <v>0.75</v>
          </cell>
        </row>
        <row r="50">
          <cell r="C50" t="str">
            <v>LOGAN HEALTH BRENDAN HOUSE</v>
          </cell>
          <cell r="D50" t="str">
            <v>KALISPELL</v>
          </cell>
          <cell r="E50">
            <v>4</v>
          </cell>
          <cell r="F50">
            <v>4.25</v>
          </cell>
          <cell r="G50">
            <v>4</v>
          </cell>
          <cell r="H50">
            <v>20932</v>
          </cell>
          <cell r="I50">
            <v>3.7153472819336972</v>
          </cell>
          <cell r="J50">
            <v>77769.649305436149</v>
          </cell>
          <cell r="K50">
            <v>0.75</v>
          </cell>
        </row>
        <row r="51">
          <cell r="C51" t="str">
            <v>LAUREL HEALTH &amp; REHABILITATION CENTER</v>
          </cell>
          <cell r="D51" t="str">
            <v xml:space="preserve">LAUREL                   </v>
          </cell>
          <cell r="E51">
            <v>2.5</v>
          </cell>
          <cell r="F51">
            <v>2</v>
          </cell>
          <cell r="G51">
            <v>2</v>
          </cell>
          <cell r="H51">
            <v>11302</v>
          </cell>
          <cell r="I51">
            <v>3.7153472819336972</v>
          </cell>
          <cell r="J51">
            <v>41990.854980414646</v>
          </cell>
          <cell r="K51">
            <v>0</v>
          </cell>
        </row>
        <row r="52">
          <cell r="C52" t="str">
            <v>NORTHERN MONTANA LONG TERM CARE</v>
          </cell>
          <cell r="D52" t="str">
            <v xml:space="preserve">HAVRE                    </v>
          </cell>
          <cell r="E52">
            <v>4</v>
          </cell>
          <cell r="F52">
            <v>3.5</v>
          </cell>
          <cell r="G52">
            <v>4</v>
          </cell>
          <cell r="H52">
            <v>19382</v>
          </cell>
          <cell r="I52">
            <v>3.7153472819336972</v>
          </cell>
          <cell r="J52">
            <v>72010.861018438925</v>
          </cell>
          <cell r="K52">
            <v>0.75</v>
          </cell>
        </row>
        <row r="53">
          <cell r="C53" t="str">
            <v>LOGAN HEALTH - CONRAD</v>
          </cell>
          <cell r="D53" t="str">
            <v xml:space="preserve">CONRAD                   </v>
          </cell>
          <cell r="E53">
            <v>5</v>
          </cell>
          <cell r="F53">
            <v>2</v>
          </cell>
          <cell r="G53">
            <v>4</v>
          </cell>
          <cell r="H53">
            <v>6499</v>
          </cell>
          <cell r="I53">
            <v>3.7153472819336972</v>
          </cell>
          <cell r="J53">
            <v>24146.041985287098</v>
          </cell>
          <cell r="K53">
            <v>0.75</v>
          </cell>
        </row>
        <row r="54">
          <cell r="C54" t="str">
            <v>PARKVIEW CARE CENTER</v>
          </cell>
          <cell r="D54" t="str">
            <v xml:space="preserve">BILLINGS                 </v>
          </cell>
          <cell r="E54">
            <v>3.25</v>
          </cell>
          <cell r="F54">
            <v>3.25</v>
          </cell>
          <cell r="G54">
            <v>3</v>
          </cell>
          <cell r="H54">
            <v>20880</v>
          </cell>
          <cell r="I54">
            <v>3.7153472819336972</v>
          </cell>
          <cell r="J54">
            <v>77576.451246775599</v>
          </cell>
          <cell r="K54">
            <v>0.5</v>
          </cell>
        </row>
        <row r="55">
          <cell r="C55" t="str">
            <v>SIDNEY HEALTH CENTER</v>
          </cell>
          <cell r="D55" t="str">
            <v xml:space="preserve">SIDNEY                   </v>
          </cell>
          <cell r="E55">
            <v>3</v>
          </cell>
          <cell r="F55">
            <v>4.25</v>
          </cell>
          <cell r="G55">
            <v>4</v>
          </cell>
          <cell r="H55">
            <v>9261</v>
          </cell>
          <cell r="I55">
            <v>3.7153472819336972</v>
          </cell>
          <cell r="J55">
            <v>34407.831177987973</v>
          </cell>
          <cell r="K55">
            <v>0.75</v>
          </cell>
        </row>
        <row r="56">
          <cell r="C56" t="str">
            <v>CREST NURSING HOME</v>
          </cell>
          <cell r="D56" t="str">
            <v xml:space="preserve">BUTTE                    </v>
          </cell>
          <cell r="E56">
            <v>4.75</v>
          </cell>
          <cell r="F56">
            <v>3.25</v>
          </cell>
          <cell r="G56">
            <v>4</v>
          </cell>
          <cell r="H56">
            <v>11473</v>
          </cell>
          <cell r="I56">
            <v>3.7153472819336972</v>
          </cell>
          <cell r="J56">
            <v>42626.179365625307</v>
          </cell>
          <cell r="K56">
            <v>0.75</v>
          </cell>
        </row>
        <row r="57">
          <cell r="C57" t="str">
            <v>EAGLE CLIFF MANOR</v>
          </cell>
          <cell r="D57" t="str">
            <v xml:space="preserve">BILLINGS                 </v>
          </cell>
          <cell r="E57">
            <v>3</v>
          </cell>
          <cell r="F57">
            <v>1</v>
          </cell>
          <cell r="G57">
            <v>2</v>
          </cell>
          <cell r="H57">
            <v>16185</v>
          </cell>
          <cell r="I57">
            <v>3.7153472819336972</v>
          </cell>
          <cell r="J57">
            <v>60132.895758096893</v>
          </cell>
          <cell r="K57">
            <v>0</v>
          </cell>
        </row>
        <row r="58">
          <cell r="C58" t="str">
            <v>PIONEER CARE &amp; REHAB</v>
          </cell>
          <cell r="D58" t="str">
            <v xml:space="preserve">DILLON                   </v>
          </cell>
          <cell r="E58">
            <v>3.75</v>
          </cell>
          <cell r="F58">
            <v>1.25</v>
          </cell>
          <cell r="G58">
            <v>3</v>
          </cell>
          <cell r="H58">
            <v>11570</v>
          </cell>
          <cell r="I58">
            <v>3.7153472819336972</v>
          </cell>
          <cell r="J58">
            <v>42986.568051972878</v>
          </cell>
          <cell r="K58">
            <v>0.5</v>
          </cell>
        </row>
        <row r="59">
          <cell r="C59" t="str">
            <v>THE LIVING CENTRE</v>
          </cell>
          <cell r="D59" t="str">
            <v xml:space="preserve">STEVENSVILLE             </v>
          </cell>
          <cell r="E59">
            <v>5</v>
          </cell>
          <cell r="F59">
            <v>4.25</v>
          </cell>
          <cell r="G59">
            <v>5</v>
          </cell>
          <cell r="H59">
            <v>3995</v>
          </cell>
          <cell r="I59">
            <v>3.7153472819336972</v>
          </cell>
          <cell r="J59">
            <v>14842.81239132512</v>
          </cell>
          <cell r="K59">
            <v>1</v>
          </cell>
        </row>
        <row r="60">
          <cell r="C60" t="str">
            <v>RIVERSIDE HEALTH CARE CENTER</v>
          </cell>
          <cell r="D60" t="str">
            <v xml:space="preserve">MISSOULA                 </v>
          </cell>
          <cell r="E60">
            <v>3.5</v>
          </cell>
          <cell r="F60">
            <v>3.25</v>
          </cell>
          <cell r="G60">
            <v>3</v>
          </cell>
          <cell r="H60">
            <v>13714</v>
          </cell>
          <cell r="I60">
            <v>3.7153472819336972</v>
          </cell>
          <cell r="J60">
            <v>50952.272624438723</v>
          </cell>
          <cell r="K60">
            <v>0.5</v>
          </cell>
        </row>
        <row r="61">
          <cell r="C61" t="str">
            <v>SWEET MEMORIAL NURSING HOME</v>
          </cell>
          <cell r="D61" t="str">
            <v xml:space="preserve">CHINOOK                  </v>
          </cell>
          <cell r="E61">
            <v>1.75</v>
          </cell>
          <cell r="F61">
            <v>4.25</v>
          </cell>
          <cell r="G61">
            <v>3</v>
          </cell>
          <cell r="H61">
            <v>6572</v>
          </cell>
          <cell r="I61">
            <v>3.7153472819336972</v>
          </cell>
          <cell r="J61">
            <v>24417.262336868258</v>
          </cell>
          <cell r="K61">
            <v>0.5</v>
          </cell>
        </row>
        <row r="62">
          <cell r="C62" t="str">
            <v>IMMANUEL SKILLED CARE CENTER</v>
          </cell>
          <cell r="D62" t="str">
            <v>KALISPELL</v>
          </cell>
          <cell r="E62">
            <v>2</v>
          </cell>
          <cell r="F62">
            <v>3.25</v>
          </cell>
          <cell r="G62">
            <v>3</v>
          </cell>
          <cell r="H62">
            <v>14687</v>
          </cell>
          <cell r="I62">
            <v>3.7153472819336972</v>
          </cell>
          <cell r="J62">
            <v>54567.305529760211</v>
          </cell>
          <cell r="K62">
            <v>0.5</v>
          </cell>
        </row>
        <row r="63">
          <cell r="C63" t="str">
            <v>WHITEFISH CARE &amp; REHAB (WHITEFISH CENTER)</v>
          </cell>
          <cell r="D63" t="str">
            <v xml:space="preserve">WHITEFISH                </v>
          </cell>
          <cell r="E63">
            <v>3.25</v>
          </cell>
          <cell r="F63">
            <v>1</v>
          </cell>
          <cell r="G63">
            <v>2</v>
          </cell>
          <cell r="H63">
            <v>15206</v>
          </cell>
          <cell r="I63">
            <v>3.7153472819336972</v>
          </cell>
          <cell r="J63">
            <v>56495.570769083803</v>
          </cell>
          <cell r="K63">
            <v>0</v>
          </cell>
        </row>
        <row r="64">
          <cell r="C64" t="str">
            <v>IVY AT DEER LODGE</v>
          </cell>
          <cell r="D64" t="str">
            <v xml:space="preserve">DEER LODGE               </v>
          </cell>
          <cell r="E64">
            <v>2.75</v>
          </cell>
          <cell r="F64">
            <v>2.25</v>
          </cell>
          <cell r="G64">
            <v>3</v>
          </cell>
          <cell r="H64">
            <v>12510</v>
          </cell>
          <cell r="I64">
            <v>3.7153472819336972</v>
          </cell>
          <cell r="J64">
            <v>46478.994496990555</v>
          </cell>
          <cell r="K64">
            <v>0.5</v>
          </cell>
        </row>
        <row r="65">
          <cell r="C65" t="str">
            <v>THE DISCOVERY CARE CENTRE</v>
          </cell>
          <cell r="D65" t="str">
            <v>HAMILTON</v>
          </cell>
          <cell r="E65">
            <v>2.25</v>
          </cell>
          <cell r="F65">
            <v>2.25</v>
          </cell>
          <cell r="G65">
            <v>2</v>
          </cell>
          <cell r="H65">
            <v>12021</v>
          </cell>
          <cell r="I65">
            <v>3.7153472819336972</v>
          </cell>
          <cell r="J65">
            <v>44662.189676124974</v>
          </cell>
          <cell r="K65">
            <v>0</v>
          </cell>
        </row>
        <row r="66">
          <cell r="C66" t="str">
            <v>MADISON VALLEY MANOR</v>
          </cell>
          <cell r="D66" t="str">
            <v xml:space="preserve">ENNIS                    </v>
          </cell>
          <cell r="E66">
            <v>4</v>
          </cell>
          <cell r="F66">
            <v>2</v>
          </cell>
          <cell r="G66">
            <v>3</v>
          </cell>
          <cell r="H66">
            <v>3737</v>
          </cell>
          <cell r="I66">
            <v>3.7153472819336972</v>
          </cell>
          <cell r="J66">
            <v>13884.252792586227</v>
          </cell>
          <cell r="K66">
            <v>0.5</v>
          </cell>
        </row>
        <row r="67">
          <cell r="C67" t="str">
            <v>ASPEN MEADOWS</v>
          </cell>
          <cell r="D67" t="str">
            <v>BILLINGS</v>
          </cell>
          <cell r="E67">
            <v>2.75</v>
          </cell>
          <cell r="F67">
            <v>3.5</v>
          </cell>
          <cell r="G67">
            <v>3</v>
          </cell>
          <cell r="H67">
            <v>15012</v>
          </cell>
          <cell r="I67">
            <v>3.7153472819336972</v>
          </cell>
          <cell r="J67">
            <v>55774.793396388661</v>
          </cell>
          <cell r="K67">
            <v>0.5</v>
          </cell>
        </row>
        <row r="68">
          <cell r="C68" t="str">
            <v>EASTERN MONTANA VETERAN'S HOME</v>
          </cell>
          <cell r="D68" t="str">
            <v>GLENDIVE</v>
          </cell>
          <cell r="E68">
            <v>4</v>
          </cell>
          <cell r="F68">
            <v>4</v>
          </cell>
          <cell r="G68">
            <v>4</v>
          </cell>
          <cell r="H68">
            <v>7928</v>
          </cell>
          <cell r="I68">
            <v>3.7153472819336972</v>
          </cell>
          <cell r="J68">
            <v>29455.273251170351</v>
          </cell>
          <cell r="K68">
            <v>0.75</v>
          </cell>
        </row>
        <row r="69">
          <cell r="C69" t="str">
            <v xml:space="preserve">TOBACCO ROOT MOUNTAINS CARE CENTER </v>
          </cell>
          <cell r="D69" t="str">
            <v xml:space="preserve">SHERIDAN                 </v>
          </cell>
          <cell r="E69">
            <v>4.5</v>
          </cell>
          <cell r="F69">
            <v>3</v>
          </cell>
          <cell r="G69">
            <v>4</v>
          </cell>
          <cell r="H69">
            <v>5672</v>
          </cell>
          <cell r="I69">
            <v>3.7153472819336972</v>
          </cell>
          <cell r="J69">
            <v>21073.44978312793</v>
          </cell>
          <cell r="K69">
            <v>0.75</v>
          </cell>
        </row>
        <row r="70">
          <cell r="C70" t="str">
            <v>SW MONTANA VETERAN'S HOME - NH</v>
          </cell>
          <cell r="D70" t="str">
            <v xml:space="preserve">BUTTE                    </v>
          </cell>
          <cell r="E70">
            <v>1</v>
          </cell>
          <cell r="F70">
            <v>1.25</v>
          </cell>
          <cell r="G70">
            <v>1</v>
          </cell>
          <cell r="H70">
            <v>5879</v>
          </cell>
          <cell r="I70">
            <v>3.7153472819336972</v>
          </cell>
          <cell r="J70">
            <v>21842.526670488205</v>
          </cell>
          <cell r="K70">
            <v>0</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Y 2024 Draft Rates"/>
      <sheetName val="Annualized Days"/>
      <sheetName val="PY (2023) Rates"/>
      <sheetName val="Five Star Rates"/>
      <sheetName val="Five Star 4 Qtr Avg"/>
      <sheetName val="Facility List changes in CY"/>
    </sheetNames>
    <sheetDataSet>
      <sheetData sheetId="0"/>
      <sheetData sheetId="1"/>
      <sheetData sheetId="2"/>
      <sheetData sheetId="3">
        <row r="14">
          <cell r="C14" t="str">
            <v>BENEFIS SENIOR SERVICES</v>
          </cell>
          <cell r="D14" t="str">
            <v xml:space="preserve">GREAT FALLS              </v>
          </cell>
          <cell r="E14">
            <v>3.75</v>
          </cell>
          <cell r="F14">
            <v>4.75</v>
          </cell>
          <cell r="G14">
            <v>4</v>
          </cell>
          <cell r="H14">
            <v>24324</v>
          </cell>
          <cell r="I14">
            <v>3.7153472819336972</v>
          </cell>
          <cell r="J14">
            <v>90372.10728575525</v>
          </cell>
          <cell r="K14">
            <v>0.75</v>
          </cell>
        </row>
        <row r="15">
          <cell r="C15" t="str">
            <v>BELLA TERRA (VALLEY HEALTH)</v>
          </cell>
          <cell r="D15" t="str">
            <v xml:space="preserve">BILLINGS                 </v>
          </cell>
          <cell r="E15">
            <v>2</v>
          </cell>
          <cell r="F15">
            <v>3</v>
          </cell>
          <cell r="G15">
            <v>3</v>
          </cell>
          <cell r="H15">
            <v>12210</v>
          </cell>
          <cell r="I15">
            <v>3.7153472819336972</v>
          </cell>
          <cell r="J15">
            <v>45364.39031241044</v>
          </cell>
          <cell r="K15">
            <v>0.5</v>
          </cell>
        </row>
        <row r="16">
          <cell r="C16" t="str">
            <v>VALLE VISTA MANOR</v>
          </cell>
          <cell r="D16" t="str">
            <v xml:space="preserve">LEWISTOWN                </v>
          </cell>
          <cell r="E16">
            <v>4</v>
          </cell>
          <cell r="F16">
            <v>4</v>
          </cell>
          <cell r="G16">
            <v>4</v>
          </cell>
          <cell r="H16">
            <v>9766</v>
          </cell>
          <cell r="I16">
            <v>3.7153472819336972</v>
          </cell>
          <cell r="J16">
            <v>36284.081555364486</v>
          </cell>
          <cell r="K16">
            <v>0.75</v>
          </cell>
        </row>
        <row r="17">
          <cell r="C17" t="str">
            <v>ST. JOHN'S LUTHERAN MINISTRIES</v>
          </cell>
          <cell r="D17" t="str">
            <v xml:space="preserve">BILLINGS                 </v>
          </cell>
          <cell r="E17">
            <v>4</v>
          </cell>
          <cell r="F17">
            <v>4.75</v>
          </cell>
          <cell r="G17">
            <v>4</v>
          </cell>
          <cell r="H17">
            <v>19807</v>
          </cell>
          <cell r="I17">
            <v>3.7153472819336972</v>
          </cell>
          <cell r="J17">
            <v>73589.883613260739</v>
          </cell>
          <cell r="K17">
            <v>0.75</v>
          </cell>
        </row>
        <row r="18">
          <cell r="C18" t="str">
            <v xml:space="preserve">HERITAGE PLACE </v>
          </cell>
          <cell r="D18" t="str">
            <v>KALISPELL</v>
          </cell>
          <cell r="E18">
            <v>3.75</v>
          </cell>
          <cell r="F18">
            <v>2.75</v>
          </cell>
          <cell r="G18">
            <v>3</v>
          </cell>
          <cell r="H18">
            <v>19888</v>
          </cell>
          <cell r="I18">
            <v>3.7153472819336972</v>
          </cell>
          <cell r="J18">
            <v>73890.826743097365</v>
          </cell>
          <cell r="K18">
            <v>0.5</v>
          </cell>
        </row>
        <row r="19">
          <cell r="C19" t="str">
            <v>IVY AT GREAT FALLS</v>
          </cell>
          <cell r="D19" t="str">
            <v xml:space="preserve">GREAT FALLS              </v>
          </cell>
          <cell r="E19">
            <v>0</v>
          </cell>
          <cell r="F19">
            <v>0</v>
          </cell>
          <cell r="G19">
            <v>0</v>
          </cell>
          <cell r="H19">
            <v>30097</v>
          </cell>
          <cell r="I19">
            <v>3.7153472819336972</v>
          </cell>
          <cell r="J19">
            <v>111820.80714435849</v>
          </cell>
          <cell r="K19">
            <v>0</v>
          </cell>
        </row>
        <row r="20">
          <cell r="C20" t="str">
            <v>YELLOWSTONE RIVER NURSING AND REHAB</v>
          </cell>
          <cell r="D20" t="str">
            <v xml:space="preserve">BILLINGS                 </v>
          </cell>
          <cell r="E20">
            <v>2.75</v>
          </cell>
          <cell r="F20">
            <v>3.75</v>
          </cell>
          <cell r="G20">
            <v>3</v>
          </cell>
          <cell r="H20">
            <v>21932</v>
          </cell>
          <cell r="I20">
            <v>3.7153472819336972</v>
          </cell>
          <cell r="J20">
            <v>81484.996587369853</v>
          </cell>
          <cell r="K20">
            <v>0.5</v>
          </cell>
        </row>
        <row r="21">
          <cell r="C21" t="str">
            <v>PARK PLACE HEALTH CARE CENTER</v>
          </cell>
          <cell r="D21" t="str">
            <v xml:space="preserve">GREAT FALLS              </v>
          </cell>
          <cell r="E21">
            <v>4</v>
          </cell>
          <cell r="F21">
            <v>1</v>
          </cell>
          <cell r="G21">
            <v>3</v>
          </cell>
          <cell r="H21">
            <v>18875</v>
          </cell>
          <cell r="I21">
            <v>3.7153472819336972</v>
          </cell>
          <cell r="J21">
            <v>70127.179946498538</v>
          </cell>
          <cell r="K21">
            <v>0.5</v>
          </cell>
        </row>
        <row r="22">
          <cell r="C22" t="str">
            <v>MISSOULA HEALTH &amp; REHABILITATION CENTER</v>
          </cell>
          <cell r="D22" t="str">
            <v xml:space="preserve">MISSOULA                 </v>
          </cell>
          <cell r="E22">
            <v>4.75</v>
          </cell>
          <cell r="F22">
            <v>1.5</v>
          </cell>
          <cell r="G22">
            <v>3</v>
          </cell>
          <cell r="H22">
            <v>10132</v>
          </cell>
          <cell r="I22">
            <v>3.7153472819336972</v>
          </cell>
          <cell r="J22">
            <v>37643.898660552222</v>
          </cell>
          <cell r="K22">
            <v>0.5</v>
          </cell>
        </row>
        <row r="23">
          <cell r="C23" t="str">
            <v>LIBBY CARE CENTER</v>
          </cell>
          <cell r="D23" t="str">
            <v xml:space="preserve">LIBBY                    </v>
          </cell>
          <cell r="E23">
            <v>5</v>
          </cell>
          <cell r="F23">
            <v>3</v>
          </cell>
          <cell r="G23">
            <v>4</v>
          </cell>
          <cell r="H23">
            <v>20540</v>
          </cell>
          <cell r="I23">
            <v>3.7153472819336972</v>
          </cell>
          <cell r="J23">
            <v>76313.233170918145</v>
          </cell>
          <cell r="K23">
            <v>0.75</v>
          </cell>
        </row>
        <row r="24">
          <cell r="C24" t="str">
            <v>THE VILLAGE HEALTH CARE CENTER</v>
          </cell>
          <cell r="D24" t="str">
            <v xml:space="preserve">MISSOULA                 </v>
          </cell>
          <cell r="E24">
            <v>5</v>
          </cell>
          <cell r="F24">
            <v>3.75</v>
          </cell>
          <cell r="G24">
            <v>4</v>
          </cell>
          <cell r="H24">
            <v>30529</v>
          </cell>
          <cell r="I24">
            <v>3.7153472819336972</v>
          </cell>
          <cell r="J24">
            <v>113425.83717015384</v>
          </cell>
          <cell r="K24">
            <v>0.75</v>
          </cell>
        </row>
        <row r="25">
          <cell r="C25" t="str">
            <v>MOUNT ASCENSION TRANSITIONAL CARE</v>
          </cell>
          <cell r="D25" t="str">
            <v xml:space="preserve">HELENA                   </v>
          </cell>
          <cell r="E25">
            <v>4.25</v>
          </cell>
          <cell r="F25">
            <v>2.5</v>
          </cell>
          <cell r="G25">
            <v>3</v>
          </cell>
          <cell r="H25">
            <v>10012</v>
          </cell>
          <cell r="I25">
            <v>3.7153472819336972</v>
          </cell>
          <cell r="J25">
            <v>37198.056986720178</v>
          </cell>
          <cell r="K25">
            <v>0.5</v>
          </cell>
        </row>
        <row r="26">
          <cell r="C26" t="str">
            <v>LIVINGSTON HEALTH AND REHABILITATION CENTER</v>
          </cell>
          <cell r="D26" t="str">
            <v xml:space="preserve">LIVINGSTON               </v>
          </cell>
          <cell r="E26">
            <v>4</v>
          </cell>
          <cell r="F26">
            <v>3.25</v>
          </cell>
          <cell r="G26">
            <v>4</v>
          </cell>
          <cell r="H26">
            <v>8797</v>
          </cell>
          <cell r="I26">
            <v>3.7153472819336972</v>
          </cell>
          <cell r="J26">
            <v>32683.910039170736</v>
          </cell>
          <cell r="K26">
            <v>0.75</v>
          </cell>
        </row>
        <row r="27">
          <cell r="C27" t="str">
            <v>POLSON HEALTH &amp; REHABILITATION CENTER</v>
          </cell>
          <cell r="D27" t="str">
            <v xml:space="preserve">POLSON                   </v>
          </cell>
          <cell r="E27">
            <v>4.5</v>
          </cell>
          <cell r="F27">
            <v>2</v>
          </cell>
          <cell r="G27">
            <v>3</v>
          </cell>
          <cell r="H27">
            <v>8321</v>
          </cell>
          <cell r="I27">
            <v>3.7153472819336972</v>
          </cell>
          <cell r="J27">
            <v>30915.404732970295</v>
          </cell>
          <cell r="K27">
            <v>0.5</v>
          </cell>
        </row>
        <row r="28">
          <cell r="C28" t="str">
            <v>ELKHORN HEALTHCARE &amp; REHABILITATION CENTER</v>
          </cell>
          <cell r="D28" t="str">
            <v xml:space="preserve">CLANCY                   </v>
          </cell>
          <cell r="E28">
            <v>3.25</v>
          </cell>
          <cell r="F28">
            <v>1</v>
          </cell>
          <cell r="G28">
            <v>2</v>
          </cell>
          <cell r="H28">
            <v>16746</v>
          </cell>
          <cell r="I28">
            <v>3.7153472819336972</v>
          </cell>
          <cell r="J28">
            <v>62217.205583261697</v>
          </cell>
          <cell r="K28">
            <v>0</v>
          </cell>
        </row>
        <row r="29">
          <cell r="C29" t="str">
            <v>COPPER RIDGE</v>
          </cell>
          <cell r="D29" t="str">
            <v xml:space="preserve">BUTTE                    </v>
          </cell>
          <cell r="E29">
            <v>4.75</v>
          </cell>
          <cell r="F29">
            <v>1</v>
          </cell>
          <cell r="G29">
            <v>3</v>
          </cell>
          <cell r="H29">
            <v>13337</v>
          </cell>
          <cell r="I29">
            <v>3.7153472819336972</v>
          </cell>
          <cell r="J29">
            <v>49551.586699149717</v>
          </cell>
          <cell r="K29">
            <v>0.5</v>
          </cell>
        </row>
        <row r="30">
          <cell r="C30" t="str">
            <v>LOGAN HEALTH CARE - SHELBY</v>
          </cell>
          <cell r="D30" t="str">
            <v xml:space="preserve">SHELBY                   </v>
          </cell>
          <cell r="E30">
            <v>3.25</v>
          </cell>
          <cell r="F30">
            <v>1.75</v>
          </cell>
          <cell r="G30">
            <v>3</v>
          </cell>
          <cell r="H30">
            <v>5394</v>
          </cell>
          <cell r="I30">
            <v>3.7153472819336972</v>
          </cell>
          <cell r="J30">
            <v>20040.583238750361</v>
          </cell>
          <cell r="K30">
            <v>0.5</v>
          </cell>
        </row>
        <row r="31">
          <cell r="C31" t="str">
            <v>CENTRAL MONTANA HEALTH AND REHABILITATION CENTER</v>
          </cell>
          <cell r="D31" t="str">
            <v xml:space="preserve">LEWISTOWN                </v>
          </cell>
          <cell r="E31">
            <v>4.75</v>
          </cell>
          <cell r="F31">
            <v>2.25</v>
          </cell>
          <cell r="G31">
            <v>4</v>
          </cell>
          <cell r="H31">
            <v>5550</v>
          </cell>
          <cell r="I31">
            <v>3.7153472819336972</v>
          </cell>
          <cell r="J31">
            <v>20620.177414732021</v>
          </cell>
          <cell r="K31">
            <v>0.75</v>
          </cell>
        </row>
        <row r="32">
          <cell r="C32" t="str">
            <v>COMMUNITY NURSING HOME OF ANACONDA</v>
          </cell>
          <cell r="D32" t="str">
            <v>ANACONDA</v>
          </cell>
          <cell r="E32">
            <v>3.75</v>
          </cell>
          <cell r="F32">
            <v>5</v>
          </cell>
          <cell r="G32">
            <v>4</v>
          </cell>
          <cell r="H32">
            <v>3468</v>
          </cell>
          <cell r="I32">
            <v>3.7153472819336972</v>
          </cell>
          <cell r="J32">
            <v>12884.824373746062</v>
          </cell>
          <cell r="K32">
            <v>0.75</v>
          </cell>
        </row>
        <row r="33">
          <cell r="C33" t="str">
            <v>GALLATIN REST HOME</v>
          </cell>
          <cell r="D33" t="str">
            <v xml:space="preserve">BOZEMAN                  </v>
          </cell>
          <cell r="E33">
            <v>2.25</v>
          </cell>
          <cell r="F33">
            <v>4</v>
          </cell>
          <cell r="G33">
            <v>3</v>
          </cell>
          <cell r="H33">
            <v>6368</v>
          </cell>
          <cell r="I33">
            <v>3.7153472819336972</v>
          </cell>
          <cell r="J33">
            <v>23659.331491353783</v>
          </cell>
          <cell r="K33">
            <v>0.5</v>
          </cell>
        </row>
        <row r="34">
          <cell r="C34" t="str">
            <v>GLENDIVE MEDICAL CENTER - NH</v>
          </cell>
          <cell r="D34" t="str">
            <v xml:space="preserve">GLENDIVE                 </v>
          </cell>
          <cell r="E34">
            <v>2.75</v>
          </cell>
          <cell r="F34">
            <v>1.75</v>
          </cell>
          <cell r="G34">
            <v>2</v>
          </cell>
          <cell r="H34">
            <v>7568</v>
          </cell>
          <cell r="I34">
            <v>3.7153472819336972</v>
          </cell>
          <cell r="J34">
            <v>28117.74822967422</v>
          </cell>
          <cell r="K34">
            <v>0</v>
          </cell>
        </row>
        <row r="35">
          <cell r="C35" t="str">
            <v>HOT SPRINGS HEALTH &amp; REHABILITATION CENTER</v>
          </cell>
          <cell r="D35" t="str">
            <v xml:space="preserve">HOT SPRINGS              </v>
          </cell>
          <cell r="E35">
            <v>4.25</v>
          </cell>
          <cell r="F35">
            <v>3.5</v>
          </cell>
          <cell r="G35">
            <v>4</v>
          </cell>
          <cell r="H35">
            <v>9253</v>
          </cell>
          <cell r="I35">
            <v>3.7153472819336972</v>
          </cell>
          <cell r="J35">
            <v>34378.108399732504</v>
          </cell>
          <cell r="K35">
            <v>0.75</v>
          </cell>
        </row>
        <row r="36">
          <cell r="C36" t="str">
            <v>SHERIDAN MEMORIAL NURSING HOME</v>
          </cell>
          <cell r="D36" t="str">
            <v xml:space="preserve">PLENTYWOOD               </v>
          </cell>
          <cell r="E36">
            <v>5</v>
          </cell>
          <cell r="F36">
            <v>2.25</v>
          </cell>
          <cell r="G36">
            <v>4</v>
          </cell>
          <cell r="H36">
            <v>4964</v>
          </cell>
          <cell r="I36">
            <v>3.7153472819336972</v>
          </cell>
          <cell r="J36">
            <v>18442.983907518872</v>
          </cell>
          <cell r="K36">
            <v>0.75</v>
          </cell>
        </row>
        <row r="37">
          <cell r="C37" t="str">
            <v>ROSEBUD HEALTH CARE CENTER - NH</v>
          </cell>
          <cell r="D37" t="str">
            <v xml:space="preserve">FORSYTH                  </v>
          </cell>
          <cell r="E37">
            <v>3.75</v>
          </cell>
          <cell r="F37">
            <v>5</v>
          </cell>
          <cell r="G37">
            <v>4</v>
          </cell>
          <cell r="H37">
            <v>4984</v>
          </cell>
          <cell r="I37">
            <v>3.7153472819336972</v>
          </cell>
          <cell r="J37">
            <v>18517.290853157549</v>
          </cell>
          <cell r="K37">
            <v>0.75</v>
          </cell>
        </row>
        <row r="38">
          <cell r="C38" t="str">
            <v>FAITH LUTHERAN HOME</v>
          </cell>
          <cell r="D38" t="str">
            <v xml:space="preserve">WOLF POINT               </v>
          </cell>
          <cell r="E38">
            <v>5</v>
          </cell>
          <cell r="F38">
            <v>5</v>
          </cell>
          <cell r="G38">
            <v>5</v>
          </cell>
          <cell r="H38">
            <v>11368</v>
          </cell>
          <cell r="I38">
            <v>3.7153472819336972</v>
          </cell>
          <cell r="J38">
            <v>42236.067901022267</v>
          </cell>
          <cell r="K38">
            <v>1</v>
          </cell>
        </row>
        <row r="39">
          <cell r="C39" t="str">
            <v>WIBAUX COUNTY NURSING HOME</v>
          </cell>
          <cell r="D39" t="str">
            <v xml:space="preserve">WIBAUX                   </v>
          </cell>
          <cell r="E39">
            <v>2.75</v>
          </cell>
          <cell r="F39">
            <v>3.25</v>
          </cell>
          <cell r="G39">
            <v>3</v>
          </cell>
          <cell r="H39">
            <v>4922</v>
          </cell>
          <cell r="I39">
            <v>3.7153472819336972</v>
          </cell>
          <cell r="J39">
            <v>18286.939321677659</v>
          </cell>
          <cell r="K39">
            <v>0.5</v>
          </cell>
        </row>
        <row r="40">
          <cell r="C40" t="str">
            <v>COONEY HEALTHCARE &amp; REHAB CENTER</v>
          </cell>
          <cell r="D40" t="str">
            <v xml:space="preserve">HELENA                   </v>
          </cell>
          <cell r="E40">
            <v>3.75</v>
          </cell>
          <cell r="F40">
            <v>1</v>
          </cell>
          <cell r="G40">
            <v>2</v>
          </cell>
          <cell r="H40">
            <v>11789</v>
          </cell>
          <cell r="I40">
            <v>3.7153472819336972</v>
          </cell>
          <cell r="J40">
            <v>43800.229106716353</v>
          </cell>
          <cell r="K40">
            <v>0</v>
          </cell>
        </row>
        <row r="41">
          <cell r="C41" t="str">
            <v>MOUNTAIN VIEW OF CASCADIA</v>
          </cell>
          <cell r="D41" t="str">
            <v xml:space="preserve">EUREKA                   </v>
          </cell>
          <cell r="E41">
            <v>4.75</v>
          </cell>
          <cell r="F41">
            <v>3</v>
          </cell>
          <cell r="G41">
            <v>4</v>
          </cell>
          <cell r="H41">
            <v>5686</v>
          </cell>
          <cell r="I41">
            <v>3.7153472819336972</v>
          </cell>
          <cell r="J41">
            <v>21125.464645075004</v>
          </cell>
          <cell r="K41">
            <v>0.75</v>
          </cell>
        </row>
        <row r="42">
          <cell r="C42" t="str">
            <v>POWDER RIVER MANOR</v>
          </cell>
          <cell r="D42" t="str">
            <v xml:space="preserve">BROADUS                  </v>
          </cell>
          <cell r="E42">
            <v>4</v>
          </cell>
          <cell r="F42">
            <v>4</v>
          </cell>
          <cell r="G42">
            <v>4</v>
          </cell>
          <cell r="H42">
            <v>1818</v>
          </cell>
          <cell r="I42">
            <v>3.7153472819336972</v>
          </cell>
          <cell r="J42">
            <v>6754.5013585554616</v>
          </cell>
          <cell r="K42">
            <v>0.75</v>
          </cell>
        </row>
        <row r="43">
          <cell r="C43" t="str">
            <v>VALLEY VIEW HOME</v>
          </cell>
          <cell r="D43" t="str">
            <v xml:space="preserve">GLASGOW                  </v>
          </cell>
          <cell r="E43">
            <v>2.25</v>
          </cell>
          <cell r="F43">
            <v>3.5</v>
          </cell>
          <cell r="G43">
            <v>3</v>
          </cell>
          <cell r="H43">
            <v>13227</v>
          </cell>
          <cell r="I43">
            <v>3.7153472819336972</v>
          </cell>
          <cell r="J43">
            <v>49142.898498137016</v>
          </cell>
          <cell r="K43">
            <v>0.5</v>
          </cell>
        </row>
        <row r="44">
          <cell r="C44" t="str">
            <v>ST. LUKE COMMUNITY NURSING HOME</v>
          </cell>
          <cell r="D44" t="str">
            <v xml:space="preserve">RONAN                    </v>
          </cell>
          <cell r="E44">
            <v>2.5</v>
          </cell>
          <cell r="F44">
            <v>3</v>
          </cell>
          <cell r="G44">
            <v>3</v>
          </cell>
          <cell r="H44">
            <v>8658</v>
          </cell>
          <cell r="I44">
            <v>3.7153472819336972</v>
          </cell>
          <cell r="J44">
            <v>32167.476766981952</v>
          </cell>
          <cell r="K44">
            <v>0.5</v>
          </cell>
        </row>
        <row r="45">
          <cell r="C45" t="str">
            <v>MONTANA VETERAN'S HOME - NH</v>
          </cell>
          <cell r="D45" t="str">
            <v>COLUMBIA FALLS</v>
          </cell>
          <cell r="E45">
            <v>4.5</v>
          </cell>
          <cell r="F45">
            <v>5</v>
          </cell>
          <cell r="G45">
            <v>5</v>
          </cell>
          <cell r="H45">
            <v>8626</v>
          </cell>
          <cell r="I45">
            <v>3.7153472819336972</v>
          </cell>
          <cell r="J45">
            <v>32048.585653960072</v>
          </cell>
          <cell r="K45">
            <v>1</v>
          </cell>
        </row>
        <row r="46">
          <cell r="C46" t="str">
            <v>CONTINENTAL CARE &amp; REHAB (BUTTE CENTER)</v>
          </cell>
          <cell r="D46" t="str">
            <v xml:space="preserve">BUTTE                    </v>
          </cell>
          <cell r="E46">
            <v>2</v>
          </cell>
          <cell r="F46">
            <v>1.25</v>
          </cell>
          <cell r="G46">
            <v>2</v>
          </cell>
          <cell r="H46">
            <v>14180</v>
          </cell>
          <cell r="I46">
            <v>3.7153472819336972</v>
          </cell>
          <cell r="J46">
            <v>52683.624457819824</v>
          </cell>
          <cell r="K46">
            <v>0</v>
          </cell>
        </row>
        <row r="47">
          <cell r="C47" t="str">
            <v>GLACIER CARE CENTER</v>
          </cell>
          <cell r="D47" t="str">
            <v xml:space="preserve">CUT BANK                 </v>
          </cell>
          <cell r="E47">
            <v>4.75</v>
          </cell>
          <cell r="F47">
            <v>3.5</v>
          </cell>
          <cell r="G47">
            <v>4</v>
          </cell>
          <cell r="H47">
            <v>4942</v>
          </cell>
          <cell r="I47">
            <v>3.7153472819336972</v>
          </cell>
          <cell r="J47">
            <v>18361.246267316332</v>
          </cell>
          <cell r="K47">
            <v>0.75</v>
          </cell>
        </row>
        <row r="48">
          <cell r="C48" t="str">
            <v>HOLY ROSARY HEALTH CENTER</v>
          </cell>
          <cell r="D48" t="str">
            <v xml:space="preserve">MILES CITY               </v>
          </cell>
          <cell r="E48">
            <v>2.25</v>
          </cell>
          <cell r="F48">
            <v>1.75</v>
          </cell>
          <cell r="G48">
            <v>2</v>
          </cell>
          <cell r="H48">
            <v>7365</v>
          </cell>
          <cell r="I48">
            <v>3.7153472819336972</v>
          </cell>
          <cell r="J48">
            <v>27363.532731441679</v>
          </cell>
          <cell r="K48">
            <v>0</v>
          </cell>
        </row>
        <row r="49">
          <cell r="C49" t="str">
            <v>CLARK FORK VALLEY NURSING HOME</v>
          </cell>
          <cell r="D49" t="str">
            <v xml:space="preserve">PLAINS                   </v>
          </cell>
          <cell r="E49">
            <v>4</v>
          </cell>
          <cell r="F49">
            <v>4.25</v>
          </cell>
          <cell r="G49">
            <v>4</v>
          </cell>
          <cell r="H49">
            <v>5480</v>
          </cell>
          <cell r="I49">
            <v>3.7153472819336972</v>
          </cell>
          <cell r="J49">
            <v>20360.103104996662</v>
          </cell>
          <cell r="K49">
            <v>0.75</v>
          </cell>
        </row>
        <row r="50">
          <cell r="C50" t="str">
            <v>LOGAN HEALTH BRENDAN HOUSE</v>
          </cell>
          <cell r="D50" t="str">
            <v>KALISPELL</v>
          </cell>
          <cell r="E50">
            <v>4</v>
          </cell>
          <cell r="F50">
            <v>4.25</v>
          </cell>
          <cell r="G50">
            <v>4</v>
          </cell>
          <cell r="H50">
            <v>20932</v>
          </cell>
          <cell r="I50">
            <v>3.7153472819336972</v>
          </cell>
          <cell r="J50">
            <v>77769.649305436149</v>
          </cell>
          <cell r="K50">
            <v>0.75</v>
          </cell>
        </row>
        <row r="51">
          <cell r="C51" t="str">
            <v>LAUREL HEALTH &amp; REHABILITATION CENTER</v>
          </cell>
          <cell r="D51" t="str">
            <v xml:space="preserve">LAUREL                   </v>
          </cell>
          <cell r="E51">
            <v>2.5</v>
          </cell>
          <cell r="F51">
            <v>2</v>
          </cell>
          <cell r="G51">
            <v>2</v>
          </cell>
          <cell r="H51">
            <v>11302</v>
          </cell>
          <cell r="I51">
            <v>3.7153472819336972</v>
          </cell>
          <cell r="J51">
            <v>41990.854980414646</v>
          </cell>
          <cell r="K51">
            <v>0</v>
          </cell>
        </row>
        <row r="52">
          <cell r="C52" t="str">
            <v>NORTHERN MONTANA LONG TERM CARE</v>
          </cell>
          <cell r="D52" t="str">
            <v xml:space="preserve">HAVRE                    </v>
          </cell>
          <cell r="E52">
            <v>4</v>
          </cell>
          <cell r="F52">
            <v>3.5</v>
          </cell>
          <cell r="G52">
            <v>4</v>
          </cell>
          <cell r="H52">
            <v>19382</v>
          </cell>
          <cell r="I52">
            <v>3.7153472819336972</v>
          </cell>
          <cell r="J52">
            <v>72010.861018438925</v>
          </cell>
          <cell r="K52">
            <v>0.75</v>
          </cell>
        </row>
        <row r="53">
          <cell r="C53" t="str">
            <v>LOGAN HEALTH - CONRAD</v>
          </cell>
          <cell r="D53" t="str">
            <v xml:space="preserve">CONRAD                   </v>
          </cell>
          <cell r="E53">
            <v>5</v>
          </cell>
          <cell r="F53">
            <v>2</v>
          </cell>
          <cell r="G53">
            <v>4</v>
          </cell>
          <cell r="H53">
            <v>6499</v>
          </cell>
          <cell r="I53">
            <v>3.7153472819336972</v>
          </cell>
          <cell r="J53">
            <v>24146.041985287098</v>
          </cell>
          <cell r="K53">
            <v>0.75</v>
          </cell>
        </row>
        <row r="54">
          <cell r="C54" t="str">
            <v>PARKVIEW CARE CENTER</v>
          </cell>
          <cell r="D54" t="str">
            <v xml:space="preserve">BILLINGS                 </v>
          </cell>
          <cell r="E54">
            <v>3.25</v>
          </cell>
          <cell r="F54">
            <v>3.25</v>
          </cell>
          <cell r="G54">
            <v>3</v>
          </cell>
          <cell r="H54">
            <v>20880</v>
          </cell>
          <cell r="I54">
            <v>3.7153472819336972</v>
          </cell>
          <cell r="J54">
            <v>77576.451246775599</v>
          </cell>
          <cell r="K54">
            <v>0.5</v>
          </cell>
        </row>
        <row r="55">
          <cell r="C55" t="str">
            <v>SIDNEY HEALTH CENTER</v>
          </cell>
          <cell r="D55" t="str">
            <v xml:space="preserve">SIDNEY                   </v>
          </cell>
          <cell r="E55">
            <v>3</v>
          </cell>
          <cell r="F55">
            <v>4.25</v>
          </cell>
          <cell r="G55">
            <v>4</v>
          </cell>
          <cell r="H55">
            <v>9261</v>
          </cell>
          <cell r="I55">
            <v>3.7153472819336972</v>
          </cell>
          <cell r="J55">
            <v>34407.831177987973</v>
          </cell>
          <cell r="K55">
            <v>0.75</v>
          </cell>
        </row>
        <row r="56">
          <cell r="C56" t="str">
            <v>CREST NURSING HOME</v>
          </cell>
          <cell r="D56" t="str">
            <v xml:space="preserve">BUTTE                    </v>
          </cell>
          <cell r="E56">
            <v>4.75</v>
          </cell>
          <cell r="F56">
            <v>3.25</v>
          </cell>
          <cell r="G56">
            <v>4</v>
          </cell>
          <cell r="H56">
            <v>11473</v>
          </cell>
          <cell r="I56">
            <v>3.7153472819336972</v>
          </cell>
          <cell r="J56">
            <v>42626.179365625307</v>
          </cell>
          <cell r="K56">
            <v>0.75</v>
          </cell>
        </row>
        <row r="57">
          <cell r="C57" t="str">
            <v>EAGLE CLIFF MANOR</v>
          </cell>
          <cell r="D57" t="str">
            <v xml:space="preserve">BILLINGS                 </v>
          </cell>
          <cell r="E57">
            <v>3</v>
          </cell>
          <cell r="F57">
            <v>1</v>
          </cell>
          <cell r="G57">
            <v>2</v>
          </cell>
          <cell r="H57">
            <v>16185</v>
          </cell>
          <cell r="I57">
            <v>3.7153472819336972</v>
          </cell>
          <cell r="J57">
            <v>60132.895758096893</v>
          </cell>
          <cell r="K57">
            <v>0</v>
          </cell>
        </row>
        <row r="58">
          <cell r="C58" t="str">
            <v>PIONEER CARE &amp; REHAB</v>
          </cell>
          <cell r="D58" t="str">
            <v xml:space="preserve">DILLON                   </v>
          </cell>
          <cell r="E58">
            <v>3.75</v>
          </cell>
          <cell r="F58">
            <v>1.25</v>
          </cell>
          <cell r="G58">
            <v>3</v>
          </cell>
          <cell r="H58">
            <v>11570</v>
          </cell>
          <cell r="I58">
            <v>3.7153472819336972</v>
          </cell>
          <cell r="J58">
            <v>42986.568051972878</v>
          </cell>
          <cell r="K58">
            <v>0.5</v>
          </cell>
        </row>
        <row r="59">
          <cell r="C59" t="str">
            <v>THE LIVING CENTRE</v>
          </cell>
          <cell r="D59" t="str">
            <v xml:space="preserve">STEVENSVILLE             </v>
          </cell>
          <cell r="E59">
            <v>5</v>
          </cell>
          <cell r="F59">
            <v>4.25</v>
          </cell>
          <cell r="G59">
            <v>5</v>
          </cell>
          <cell r="H59">
            <v>3995</v>
          </cell>
          <cell r="I59">
            <v>3.7153472819336972</v>
          </cell>
          <cell r="J59">
            <v>14842.81239132512</v>
          </cell>
          <cell r="K59">
            <v>1</v>
          </cell>
        </row>
        <row r="60">
          <cell r="C60" t="str">
            <v>RIVERSIDE HEALTH CARE CENTER</v>
          </cell>
          <cell r="D60" t="str">
            <v xml:space="preserve">MISSOULA                 </v>
          </cell>
          <cell r="E60">
            <v>3.5</v>
          </cell>
          <cell r="F60">
            <v>3.25</v>
          </cell>
          <cell r="G60">
            <v>3</v>
          </cell>
          <cell r="H60">
            <v>13714</v>
          </cell>
          <cell r="I60">
            <v>3.7153472819336972</v>
          </cell>
          <cell r="J60">
            <v>50952.272624438723</v>
          </cell>
          <cell r="K60">
            <v>0.5</v>
          </cell>
        </row>
        <row r="61">
          <cell r="C61" t="str">
            <v>SWEET MEMORIAL NURSING HOME</v>
          </cell>
          <cell r="D61" t="str">
            <v xml:space="preserve">CHINOOK                  </v>
          </cell>
          <cell r="E61">
            <v>1.75</v>
          </cell>
          <cell r="F61">
            <v>4.25</v>
          </cell>
          <cell r="G61">
            <v>3</v>
          </cell>
          <cell r="H61">
            <v>6572</v>
          </cell>
          <cell r="I61">
            <v>3.7153472819336972</v>
          </cell>
          <cell r="J61">
            <v>24417.262336868258</v>
          </cell>
          <cell r="K61">
            <v>0.5</v>
          </cell>
        </row>
        <row r="62">
          <cell r="C62" t="str">
            <v>IMMANUEL SKILLED CARE CENTER</v>
          </cell>
          <cell r="D62" t="str">
            <v>KALISPELL</v>
          </cell>
          <cell r="E62">
            <v>2</v>
          </cell>
          <cell r="F62">
            <v>3.25</v>
          </cell>
          <cell r="G62">
            <v>3</v>
          </cell>
          <cell r="H62">
            <v>14687</v>
          </cell>
          <cell r="I62">
            <v>3.7153472819336972</v>
          </cell>
          <cell r="J62">
            <v>54567.305529760211</v>
          </cell>
          <cell r="K62">
            <v>0.5</v>
          </cell>
        </row>
        <row r="63">
          <cell r="C63" t="str">
            <v>WHITEFISH CARE &amp; REHAB (WHITEFISH CENTER)</v>
          </cell>
          <cell r="D63" t="str">
            <v xml:space="preserve">WHITEFISH                </v>
          </cell>
          <cell r="E63">
            <v>3.25</v>
          </cell>
          <cell r="F63">
            <v>1</v>
          </cell>
          <cell r="G63">
            <v>2</v>
          </cell>
          <cell r="H63">
            <v>15206</v>
          </cell>
          <cell r="I63">
            <v>3.7153472819336972</v>
          </cell>
          <cell r="J63">
            <v>56495.570769083803</v>
          </cell>
          <cell r="K63">
            <v>0</v>
          </cell>
        </row>
        <row r="64">
          <cell r="C64" t="str">
            <v>IVY AT DEER LODGE</v>
          </cell>
          <cell r="D64" t="str">
            <v xml:space="preserve">DEER LODGE               </v>
          </cell>
          <cell r="E64">
            <v>2.75</v>
          </cell>
          <cell r="F64">
            <v>2.25</v>
          </cell>
          <cell r="G64">
            <v>3</v>
          </cell>
          <cell r="H64">
            <v>12510</v>
          </cell>
          <cell r="I64">
            <v>3.7153472819336972</v>
          </cell>
          <cell r="J64">
            <v>46478.994496990555</v>
          </cell>
          <cell r="K64">
            <v>0.5</v>
          </cell>
        </row>
        <row r="65">
          <cell r="C65" t="str">
            <v>THE DISCOVERY CARE CENTRE</v>
          </cell>
          <cell r="D65" t="str">
            <v>HAMILTON</v>
          </cell>
          <cell r="E65">
            <v>2.25</v>
          </cell>
          <cell r="F65">
            <v>2.25</v>
          </cell>
          <cell r="G65">
            <v>2</v>
          </cell>
          <cell r="H65">
            <v>12021</v>
          </cell>
          <cell r="I65">
            <v>3.7153472819336972</v>
          </cell>
          <cell r="J65">
            <v>44662.189676124974</v>
          </cell>
          <cell r="K65">
            <v>0</v>
          </cell>
        </row>
        <row r="66">
          <cell r="C66" t="str">
            <v>MADISON VALLEY MANOR</v>
          </cell>
          <cell r="D66" t="str">
            <v xml:space="preserve">ENNIS                    </v>
          </cell>
          <cell r="E66">
            <v>4</v>
          </cell>
          <cell r="F66">
            <v>2</v>
          </cell>
          <cell r="G66">
            <v>3</v>
          </cell>
          <cell r="H66">
            <v>3737</v>
          </cell>
          <cell r="I66">
            <v>3.7153472819336972</v>
          </cell>
          <cell r="J66">
            <v>13884.252792586227</v>
          </cell>
          <cell r="K66">
            <v>0.5</v>
          </cell>
        </row>
        <row r="67">
          <cell r="C67" t="str">
            <v>ASPEN MEADOWS</v>
          </cell>
          <cell r="D67" t="str">
            <v>BILLINGS</v>
          </cell>
          <cell r="E67">
            <v>2.75</v>
          </cell>
          <cell r="F67">
            <v>3.5</v>
          </cell>
          <cell r="G67">
            <v>3</v>
          </cell>
          <cell r="H67">
            <v>15012</v>
          </cell>
          <cell r="I67">
            <v>3.7153472819336972</v>
          </cell>
          <cell r="J67">
            <v>55774.793396388661</v>
          </cell>
          <cell r="K67">
            <v>0.5</v>
          </cell>
        </row>
        <row r="68">
          <cell r="C68" t="str">
            <v>EASTERN MONTANA VETERAN'S HOME</v>
          </cell>
          <cell r="D68" t="str">
            <v>GLENDIVE</v>
          </cell>
          <cell r="E68">
            <v>4</v>
          </cell>
          <cell r="F68">
            <v>4</v>
          </cell>
          <cell r="G68">
            <v>4</v>
          </cell>
          <cell r="H68">
            <v>7928</v>
          </cell>
          <cell r="I68">
            <v>3.7153472819336972</v>
          </cell>
          <cell r="J68">
            <v>29455.273251170351</v>
          </cell>
          <cell r="K68">
            <v>0.75</v>
          </cell>
        </row>
        <row r="69">
          <cell r="C69" t="str">
            <v xml:space="preserve">TOBACCO ROOT MOUNTAINS CARE CENTER </v>
          </cell>
          <cell r="D69" t="str">
            <v xml:space="preserve">SHERIDAN                 </v>
          </cell>
          <cell r="E69">
            <v>4.5</v>
          </cell>
          <cell r="F69">
            <v>3</v>
          </cell>
          <cell r="G69">
            <v>4</v>
          </cell>
          <cell r="H69">
            <v>5672</v>
          </cell>
          <cell r="I69">
            <v>3.7153472819336972</v>
          </cell>
          <cell r="J69">
            <v>21073.44978312793</v>
          </cell>
          <cell r="K69">
            <v>0.75</v>
          </cell>
        </row>
        <row r="70">
          <cell r="C70" t="str">
            <v>SW MONTANA VETERAN'S HOME - NH</v>
          </cell>
          <cell r="D70" t="str">
            <v xml:space="preserve">BUTTE                    </v>
          </cell>
          <cell r="E70">
            <v>1</v>
          </cell>
          <cell r="F70">
            <v>1.25</v>
          </cell>
          <cell r="G70">
            <v>1</v>
          </cell>
          <cell r="H70">
            <v>5879</v>
          </cell>
          <cell r="I70">
            <v>3.7153472819336972</v>
          </cell>
          <cell r="J70">
            <v>21842.526670488205</v>
          </cell>
          <cell r="K70">
            <v>0</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93"/>
  <sheetViews>
    <sheetView tabSelected="1" workbookViewId="0">
      <selection activeCell="P16" sqref="P16"/>
    </sheetView>
  </sheetViews>
  <sheetFormatPr defaultColWidth="9.140625" defaultRowHeight="15" x14ac:dyDescent="0.25"/>
  <cols>
    <col min="1" max="1" width="51" style="5" bestFit="1" customWidth="1"/>
    <col min="2" max="2" width="16.28515625" style="5" customWidth="1"/>
    <col min="3" max="3" width="9.85546875" style="5" customWidth="1"/>
    <col min="4" max="4" width="10.140625" style="5" bestFit="1" customWidth="1"/>
    <col min="5" max="5" width="14.85546875" style="5" customWidth="1"/>
    <col min="6" max="6" width="12.42578125" style="5" customWidth="1"/>
    <col min="7" max="7" width="8.85546875" style="5" bestFit="1" customWidth="1"/>
    <col min="8" max="8" width="13" style="5" customWidth="1"/>
    <col min="9" max="10" width="12.5703125" style="5" customWidth="1"/>
    <col min="11" max="11" width="13.7109375" style="5" customWidth="1"/>
    <col min="12" max="12" width="13.28515625" style="5" customWidth="1"/>
    <col min="13" max="13" width="12.5703125" style="5" customWidth="1"/>
    <col min="14" max="14" width="13.85546875" style="5" customWidth="1"/>
    <col min="15" max="17" width="13.5703125" style="5" customWidth="1"/>
    <col min="18" max="18" width="10.85546875" style="5" customWidth="1"/>
    <col min="19" max="20" width="9.140625" style="5" customWidth="1"/>
    <col min="21" max="21" width="9.140625" style="5"/>
    <col min="22" max="22" width="14.28515625" style="5" customWidth="1"/>
    <col min="23" max="23" width="13.42578125" style="5" customWidth="1"/>
    <col min="24" max="24" width="15.28515625" style="5" customWidth="1"/>
    <col min="25" max="25" width="14.140625" style="5" customWidth="1"/>
    <col min="26" max="16384" width="9.140625" style="5"/>
  </cols>
  <sheetData>
    <row r="1" spans="1:45" x14ac:dyDescent="0.25">
      <c r="A1" s="65" t="s">
        <v>9</v>
      </c>
      <c r="B1" s="65"/>
      <c r="C1" s="65"/>
      <c r="D1" s="65"/>
      <c r="E1" s="65"/>
      <c r="F1" s="65"/>
      <c r="G1" s="65"/>
      <c r="H1" s="65"/>
      <c r="I1" s="65"/>
      <c r="J1" s="65"/>
      <c r="K1" s="65"/>
      <c r="L1" s="65"/>
      <c r="M1" s="65"/>
      <c r="N1" s="65"/>
    </row>
    <row r="2" spans="1:45" s="1" customFormat="1" ht="18.75" customHeight="1" x14ac:dyDescent="0.25">
      <c r="A2" s="66" t="s">
        <v>120</v>
      </c>
      <c r="B2" s="66"/>
      <c r="C2" s="66"/>
      <c r="D2" s="66"/>
      <c r="E2" s="66"/>
      <c r="F2" s="66"/>
      <c r="G2" s="66"/>
      <c r="H2" s="66"/>
      <c r="I2" s="66"/>
      <c r="J2" s="66"/>
      <c r="K2" s="66"/>
      <c r="L2" s="66"/>
      <c r="M2" s="66"/>
      <c r="N2" s="66"/>
      <c r="O2" s="4"/>
      <c r="P2" s="4"/>
      <c r="Q2" s="4"/>
      <c r="R2"/>
      <c r="S2"/>
      <c r="T2"/>
      <c r="U2"/>
      <c r="V2"/>
      <c r="W2"/>
      <c r="X2"/>
      <c r="Y2"/>
      <c r="Z2"/>
      <c r="AA2"/>
      <c r="AB2"/>
      <c r="AC2"/>
      <c r="AD2"/>
      <c r="AE2"/>
      <c r="AF2"/>
      <c r="AG2"/>
      <c r="AH2"/>
      <c r="AI2"/>
      <c r="AJ2"/>
      <c r="AK2"/>
      <c r="AL2"/>
      <c r="AM2"/>
      <c r="AN2"/>
      <c r="AO2"/>
      <c r="AP2"/>
      <c r="AQ2"/>
      <c r="AR2"/>
      <c r="AS2"/>
    </row>
    <row r="3" spans="1:45" s="1" customFormat="1" ht="18.75" customHeight="1" x14ac:dyDescent="0.25">
      <c r="A3" s="66" t="s">
        <v>8</v>
      </c>
      <c r="B3" s="66"/>
      <c r="C3" s="66"/>
      <c r="D3" s="66"/>
      <c r="E3" s="66"/>
      <c r="F3" s="66"/>
      <c r="G3" s="66"/>
      <c r="H3" s="66"/>
      <c r="I3" s="66"/>
      <c r="J3" s="66"/>
      <c r="K3" s="66"/>
      <c r="L3" s="66"/>
      <c r="M3" s="66"/>
      <c r="N3" s="66"/>
      <c r="O3" s="4"/>
      <c r="P3" s="4"/>
      <c r="Q3" s="4"/>
      <c r="R3"/>
      <c r="S3"/>
      <c r="T3"/>
      <c r="U3"/>
      <c r="V3"/>
      <c r="W3"/>
      <c r="X3"/>
      <c r="Y3"/>
      <c r="Z3"/>
      <c r="AA3"/>
      <c r="AB3"/>
      <c r="AC3"/>
      <c r="AD3"/>
      <c r="AE3"/>
      <c r="AF3"/>
      <c r="AG3"/>
      <c r="AH3"/>
      <c r="AI3"/>
      <c r="AJ3"/>
      <c r="AK3"/>
      <c r="AL3"/>
      <c r="AM3"/>
      <c r="AN3"/>
      <c r="AO3"/>
      <c r="AP3"/>
      <c r="AQ3"/>
      <c r="AR3"/>
      <c r="AS3"/>
    </row>
    <row r="4" spans="1:45" x14ac:dyDescent="0.25">
      <c r="J4" s="6"/>
      <c r="L4" s="6"/>
      <c r="M4" s="6"/>
    </row>
    <row r="5" spans="1:45" ht="15" customHeight="1" x14ac:dyDescent="0.25">
      <c r="A5" s="70" t="s">
        <v>116</v>
      </c>
      <c r="B5" s="70"/>
      <c r="C5" s="70"/>
      <c r="D5" s="70"/>
      <c r="E5" s="70"/>
      <c r="F5" s="70"/>
      <c r="G5" s="70"/>
      <c r="H5" s="70"/>
      <c r="J5" s="67" t="s">
        <v>10</v>
      </c>
      <c r="K5" s="68"/>
      <c r="L5" s="68"/>
      <c r="M5" s="69"/>
      <c r="O5" s="7"/>
    </row>
    <row r="6" spans="1:45" ht="15" customHeight="1" x14ac:dyDescent="0.25">
      <c r="A6" s="70"/>
      <c r="B6" s="70"/>
      <c r="C6" s="70"/>
      <c r="D6" s="70"/>
      <c r="E6" s="70"/>
      <c r="F6" s="70"/>
      <c r="G6" s="70"/>
      <c r="H6" s="70"/>
      <c r="J6" s="38" t="s">
        <v>2</v>
      </c>
      <c r="K6" s="6" t="s">
        <v>12</v>
      </c>
      <c r="L6" s="6" t="s">
        <v>3</v>
      </c>
      <c r="M6" s="39"/>
      <c r="O6" s="7"/>
    </row>
    <row r="7" spans="1:45" ht="15" customHeight="1" x14ac:dyDescent="0.25">
      <c r="A7" s="70"/>
      <c r="B7" s="70"/>
      <c r="C7" s="70"/>
      <c r="D7" s="70"/>
      <c r="E7" s="70"/>
      <c r="F7" s="70"/>
      <c r="G7" s="70"/>
      <c r="H7" s="70"/>
      <c r="J7" s="40">
        <v>5</v>
      </c>
      <c r="K7" s="37">
        <v>1</v>
      </c>
      <c r="L7" s="7">
        <v>3</v>
      </c>
      <c r="M7" s="41"/>
      <c r="O7" s="7"/>
    </row>
    <row r="8" spans="1:45" ht="15" customHeight="1" x14ac:dyDescent="0.25">
      <c r="A8" s="70"/>
      <c r="B8" s="70"/>
      <c r="C8" s="70"/>
      <c r="D8" s="70"/>
      <c r="E8" s="70"/>
      <c r="F8" s="70"/>
      <c r="G8" s="70"/>
      <c r="H8" s="70"/>
      <c r="J8" s="40">
        <v>4</v>
      </c>
      <c r="K8" s="37">
        <v>0.75</v>
      </c>
      <c r="L8" s="7">
        <v>22</v>
      </c>
      <c r="M8" s="41"/>
      <c r="O8" s="7"/>
    </row>
    <row r="9" spans="1:45" ht="15" customHeight="1" x14ac:dyDescent="0.25">
      <c r="A9" s="70"/>
      <c r="B9" s="70"/>
      <c r="C9" s="70"/>
      <c r="D9" s="70"/>
      <c r="E9" s="70"/>
      <c r="F9" s="70"/>
      <c r="G9" s="70"/>
      <c r="H9" s="70"/>
      <c r="J9" s="40">
        <v>3</v>
      </c>
      <c r="K9" s="37">
        <v>0.5</v>
      </c>
      <c r="L9" s="7">
        <v>21</v>
      </c>
      <c r="M9" s="41"/>
      <c r="O9" s="7"/>
    </row>
    <row r="10" spans="1:45" ht="15" customHeight="1" x14ac:dyDescent="0.25">
      <c r="A10" s="70"/>
      <c r="B10" s="70"/>
      <c r="C10" s="70"/>
      <c r="D10" s="70"/>
      <c r="E10" s="70"/>
      <c r="F10" s="70"/>
      <c r="G10" s="70"/>
      <c r="H10" s="70"/>
      <c r="J10" s="40">
        <v>2</v>
      </c>
      <c r="K10" s="37">
        <v>0</v>
      </c>
      <c r="L10" s="7">
        <v>9</v>
      </c>
      <c r="M10" s="41"/>
      <c r="O10" s="7"/>
    </row>
    <row r="11" spans="1:45" ht="15" customHeight="1" x14ac:dyDescent="0.25">
      <c r="A11" s="70"/>
      <c r="B11" s="70"/>
      <c r="C11" s="70"/>
      <c r="D11" s="70"/>
      <c r="E11" s="70"/>
      <c r="F11" s="70"/>
      <c r="G11" s="70"/>
      <c r="H11" s="70"/>
      <c r="J11" s="40">
        <v>1</v>
      </c>
      <c r="K11" s="37">
        <v>0</v>
      </c>
      <c r="L11" s="7">
        <v>1</v>
      </c>
      <c r="M11" s="41"/>
      <c r="O11" s="7"/>
    </row>
    <row r="12" spans="1:45" ht="15" customHeight="1" x14ac:dyDescent="0.25">
      <c r="A12" s="70"/>
      <c r="B12" s="70"/>
      <c r="C12" s="70"/>
      <c r="D12" s="70"/>
      <c r="E12" s="70"/>
      <c r="F12" s="70"/>
      <c r="G12" s="70"/>
      <c r="H12" s="70"/>
      <c r="J12" s="40">
        <v>0</v>
      </c>
      <c r="K12" s="37">
        <v>0</v>
      </c>
      <c r="L12" s="60">
        <v>1</v>
      </c>
      <c r="M12" s="41"/>
      <c r="O12" s="7"/>
    </row>
    <row r="13" spans="1:45" ht="15" customHeight="1" x14ac:dyDescent="0.25">
      <c r="A13" s="70"/>
      <c r="B13" s="70"/>
      <c r="C13" s="70"/>
      <c r="D13" s="70"/>
      <c r="E13" s="70"/>
      <c r="F13" s="70"/>
      <c r="G13" s="70"/>
      <c r="H13" s="70"/>
      <c r="J13" s="38" t="s">
        <v>115</v>
      </c>
      <c r="L13" s="7">
        <f>SUM(L7:L12)</f>
        <v>57</v>
      </c>
      <c r="M13" s="41"/>
      <c r="O13" s="7"/>
    </row>
    <row r="14" spans="1:45" ht="15" customHeight="1" x14ac:dyDescent="0.25">
      <c r="A14" s="70"/>
      <c r="B14" s="70"/>
      <c r="C14" s="70"/>
      <c r="D14" s="70"/>
      <c r="E14" s="70"/>
      <c r="F14" s="70"/>
      <c r="G14" s="70"/>
      <c r="H14" s="70"/>
      <c r="J14" s="40"/>
      <c r="L14" s="7"/>
      <c r="M14" s="41"/>
      <c r="O14" s="7"/>
    </row>
    <row r="15" spans="1:45" ht="15" customHeight="1" x14ac:dyDescent="0.25">
      <c r="A15" s="70"/>
      <c r="B15" s="70"/>
      <c r="C15" s="70"/>
      <c r="D15" s="70"/>
      <c r="E15" s="70"/>
      <c r="F15" s="70"/>
      <c r="G15" s="70"/>
      <c r="H15" s="70"/>
      <c r="J15" s="42" t="s">
        <v>11</v>
      </c>
      <c r="K15" s="43"/>
      <c r="L15" s="43"/>
      <c r="M15" s="44">
        <v>2471969.160561766</v>
      </c>
      <c r="O15" s="7"/>
    </row>
    <row r="16" spans="1:45" ht="15" customHeight="1" x14ac:dyDescent="0.25">
      <c r="A16"/>
      <c r="B16"/>
      <c r="C16"/>
      <c r="D16"/>
      <c r="E16"/>
      <c r="F16"/>
      <c r="G16"/>
      <c r="H16"/>
      <c r="L16" s="7"/>
      <c r="M16" s="7"/>
      <c r="O16" s="7"/>
    </row>
    <row r="17" spans="1:24" ht="60" x14ac:dyDescent="0.25">
      <c r="A17" s="48" t="s">
        <v>7</v>
      </c>
      <c r="B17" s="49" t="s">
        <v>0</v>
      </c>
      <c r="C17" s="49" t="s">
        <v>123</v>
      </c>
      <c r="D17" s="49" t="s">
        <v>124</v>
      </c>
      <c r="E17" s="49" t="s">
        <v>4</v>
      </c>
      <c r="F17" s="49" t="s">
        <v>6</v>
      </c>
      <c r="G17" s="49" t="s">
        <v>13</v>
      </c>
      <c r="H17" s="49" t="s">
        <v>14</v>
      </c>
      <c r="I17" s="49" t="s">
        <v>15</v>
      </c>
      <c r="J17" s="49" t="s">
        <v>16</v>
      </c>
      <c r="K17" s="49" t="s">
        <v>17</v>
      </c>
      <c r="L17" s="49" t="s">
        <v>19</v>
      </c>
      <c r="M17" s="49" t="s">
        <v>18</v>
      </c>
      <c r="N17" s="49" t="s">
        <v>20</v>
      </c>
      <c r="V17" s="5">
        <v>3</v>
      </c>
      <c r="W17" s="5">
        <v>4</v>
      </c>
      <c r="X17" s="5">
        <v>5</v>
      </c>
    </row>
    <row r="18" spans="1:24" x14ac:dyDescent="0.25">
      <c r="A18" s="50" t="s">
        <v>21</v>
      </c>
      <c r="B18" s="50" t="s">
        <v>73</v>
      </c>
      <c r="C18" s="18">
        <f>VLOOKUP(A18,'[1]Five Star Rates'!$C$14:$E$70,3,0)</f>
        <v>3.75</v>
      </c>
      <c r="D18" s="18">
        <f>VLOOKUP(A18,'[1]Five Star Rates'!$C$14:$F$70,4,0)</f>
        <v>5</v>
      </c>
      <c r="E18" s="3">
        <f>VLOOKUP(A18,'[1]Five Star Rates'!$C$14:$G$70,5,0)</f>
        <v>4</v>
      </c>
      <c r="F18" s="3">
        <f>VLOOKUP(A18,'[1]Five Star Rates'!$C$14:$H$70,6,0)</f>
        <v>3468</v>
      </c>
      <c r="G18" s="8">
        <f t="shared" ref="G18:G49" si="0">+$M$15/$F$76</f>
        <v>3.7153472819336972</v>
      </c>
      <c r="H18" s="9">
        <f t="shared" ref="H18:H74" si="1">+F18*G18</f>
        <v>12884.824373746062</v>
      </c>
      <c r="I18" s="10">
        <f>VLOOKUP(A18,'[1]Five Star Rates'!$C$14:$K$70,9,0)</f>
        <v>0.75</v>
      </c>
      <c r="J18" s="9">
        <f t="shared" ref="J18:J74" si="2">+H18*I18</f>
        <v>9663.6182803095471</v>
      </c>
      <c r="K18" s="10">
        <f t="shared" ref="K18:K49" si="3">+J18/$J$76</f>
        <v>7.863725655442742E-3</v>
      </c>
      <c r="L18" s="9">
        <f t="shared" ref="L18:L49" si="4">+K18*($H$76-$J$76)</f>
        <v>9775.2690270632665</v>
      </c>
      <c r="M18" s="9">
        <f>+J18+L18</f>
        <v>19438.887307372814</v>
      </c>
      <c r="N18" s="11">
        <f>+M18/F18</f>
        <v>5.6052154865550214</v>
      </c>
      <c r="V18" s="12" t="e">
        <f>IF(#REF!=3,M18)</f>
        <v>#REF!</v>
      </c>
      <c r="W18" s="12" t="e">
        <f>IF(#REF!=4,M18)</f>
        <v>#REF!</v>
      </c>
      <c r="X18" s="12" t="e">
        <f>IF(#REF!=5,M18)</f>
        <v>#REF!</v>
      </c>
    </row>
    <row r="19" spans="1:24" x14ac:dyDescent="0.25">
      <c r="A19" s="50" t="s">
        <v>22</v>
      </c>
      <c r="B19" s="50" t="s">
        <v>74</v>
      </c>
      <c r="C19" s="18">
        <f>VLOOKUP(A19,'[1]Five Star Rates'!$C$14:$E$70,3,0)</f>
        <v>2.75</v>
      </c>
      <c r="D19" s="18">
        <f>VLOOKUP(A19,'[1]Five Star Rates'!$C$14:$F$70,4,0)</f>
        <v>3.5</v>
      </c>
      <c r="E19" s="3">
        <f>VLOOKUP(A19,'[1]Five Star Rates'!$C$14:$G$70,5,0)</f>
        <v>3</v>
      </c>
      <c r="F19" s="3">
        <f>VLOOKUP(A19,'[1]Five Star Rates'!$C$14:$H$70,6,0)</f>
        <v>15012</v>
      </c>
      <c r="G19" s="8">
        <f t="shared" si="0"/>
        <v>3.7153472819336972</v>
      </c>
      <c r="H19" s="9">
        <f t="shared" si="1"/>
        <v>55774.793396388661</v>
      </c>
      <c r="I19" s="10">
        <f>VLOOKUP(A19,'[1]Five Star Rates'!$C$14:$K$70,9,0)</f>
        <v>0.5</v>
      </c>
      <c r="J19" s="9">
        <f t="shared" si="2"/>
        <v>27887.39669819433</v>
      </c>
      <c r="K19" s="10">
        <f t="shared" si="3"/>
        <v>2.2693242894945488E-2</v>
      </c>
      <c r="L19" s="9">
        <f t="shared" si="4"/>
        <v>28209.599891248316</v>
      </c>
      <c r="M19" s="9">
        <f t="shared" ref="M19:M74" si="5">+J19+L19</f>
        <v>56096.996589442642</v>
      </c>
      <c r="N19" s="11">
        <f t="shared" ref="N19:N74" si="6">+M19/F19</f>
        <v>3.7368103243700133</v>
      </c>
      <c r="V19" s="12" t="e">
        <f>IF(#REF!=3,M19)</f>
        <v>#REF!</v>
      </c>
      <c r="W19" s="12" t="e">
        <f>IF(#REF!=4,M19)</f>
        <v>#REF!</v>
      </c>
      <c r="X19" s="12" t="e">
        <f>IF(#REF!=5,M19)</f>
        <v>#REF!</v>
      </c>
    </row>
    <row r="20" spans="1:24" x14ac:dyDescent="0.25">
      <c r="A20" s="50" t="s">
        <v>121</v>
      </c>
      <c r="B20" s="50" t="s">
        <v>75</v>
      </c>
      <c r="C20" s="18">
        <f>VLOOKUP(A20,'[2]Five Star Rates'!$C$14:$E$70,3,0)</f>
        <v>2.75</v>
      </c>
      <c r="D20" s="18">
        <f>VLOOKUP(A20,'[2]Five Star Rates'!$C$14:$F$70,4,0)</f>
        <v>3.75</v>
      </c>
      <c r="E20" s="3">
        <f>VLOOKUP(A20,'[2]Five Star Rates'!$C$14:$G$70,5,0)</f>
        <v>3</v>
      </c>
      <c r="F20" s="3">
        <f>VLOOKUP(A20,'[2]Five Star Rates'!$C$14:$H$70,6,0)</f>
        <v>21932</v>
      </c>
      <c r="G20" s="8">
        <f t="shared" si="0"/>
        <v>3.7153472819336972</v>
      </c>
      <c r="H20" s="9">
        <f t="shared" si="1"/>
        <v>81484.996587369853</v>
      </c>
      <c r="I20" s="10">
        <f>VLOOKUP(A20,'[2]Five Star Rates'!$C$14:$K$70,9,0)</f>
        <v>0.5</v>
      </c>
      <c r="J20" s="9">
        <f t="shared" si="2"/>
        <v>40742.498293684926</v>
      </c>
      <c r="K20" s="10">
        <f t="shared" si="3"/>
        <v>3.3154023659202267E-2</v>
      </c>
      <c r="L20" s="9">
        <f t="shared" si="4"/>
        <v>41213.225740398222</v>
      </c>
      <c r="M20" s="9">
        <f t="shared" si="5"/>
        <v>81955.724034083149</v>
      </c>
      <c r="N20" s="11">
        <f t="shared" si="6"/>
        <v>3.7368103243700141</v>
      </c>
      <c r="V20" s="12" t="e">
        <f>IF(#REF!=3,M20)</f>
        <v>#REF!</v>
      </c>
      <c r="W20" s="12" t="e">
        <f>IF(#REF!=4,M20)</f>
        <v>#REF!</v>
      </c>
      <c r="X20" s="12" t="e">
        <f>IF(#REF!=5,M20)</f>
        <v>#REF!</v>
      </c>
    </row>
    <row r="21" spans="1:24" x14ac:dyDescent="0.25">
      <c r="A21" s="50" t="s">
        <v>23</v>
      </c>
      <c r="B21" s="50" t="s">
        <v>75</v>
      </c>
      <c r="C21" s="18">
        <f>VLOOKUP(A21,'[1]Five Star Rates'!$C$14:$E$70,3,0)</f>
        <v>3</v>
      </c>
      <c r="D21" s="18">
        <f>VLOOKUP(A21,'[1]Five Star Rates'!$C$14:$F$70,4,0)</f>
        <v>1</v>
      </c>
      <c r="E21" s="3">
        <f>VLOOKUP(A21,'[1]Five Star Rates'!$C$14:$G$70,5,0)</f>
        <v>2</v>
      </c>
      <c r="F21" s="3">
        <f>VLOOKUP(A21,'[1]Five Star Rates'!$C$14:$H$70,6,0)</f>
        <v>16185</v>
      </c>
      <c r="G21" s="8">
        <f t="shared" si="0"/>
        <v>3.7153472819336972</v>
      </c>
      <c r="H21" s="9">
        <f t="shared" si="1"/>
        <v>60132.895758096893</v>
      </c>
      <c r="I21" s="10">
        <f>VLOOKUP(A21,'[1]Five Star Rates'!$C$14:$K$70,9,0)</f>
        <v>0</v>
      </c>
      <c r="J21" s="9">
        <f t="shared" si="2"/>
        <v>0</v>
      </c>
      <c r="K21" s="10">
        <f t="shared" si="3"/>
        <v>0</v>
      </c>
      <c r="L21" s="9">
        <f t="shared" si="4"/>
        <v>0</v>
      </c>
      <c r="M21" s="9">
        <f t="shared" si="5"/>
        <v>0</v>
      </c>
      <c r="N21" s="11">
        <f t="shared" si="6"/>
        <v>0</v>
      </c>
      <c r="V21" s="12" t="e">
        <f>IF(#REF!=3,M21)</f>
        <v>#REF!</v>
      </c>
      <c r="W21" s="12" t="e">
        <f>IF(#REF!=4,M21)</f>
        <v>#REF!</v>
      </c>
      <c r="X21" s="12" t="e">
        <f>IF(#REF!=5,M21)</f>
        <v>#REF!</v>
      </c>
    </row>
    <row r="22" spans="1:24" x14ac:dyDescent="0.25">
      <c r="A22" s="51" t="s">
        <v>24</v>
      </c>
      <c r="B22" s="51" t="s">
        <v>75</v>
      </c>
      <c r="C22" s="55">
        <f>VLOOKUP(A22,'[1]Five Star Rates'!$C$14:$E$70,3,0)</f>
        <v>3.25</v>
      </c>
      <c r="D22" s="55">
        <f>VLOOKUP(A22,'[1]Five Star Rates'!$C$14:$F$70,4,0)</f>
        <v>3.25</v>
      </c>
      <c r="E22" s="54">
        <f>VLOOKUP(A22,'[1]Five Star Rates'!$C$14:$G$70,5,0)</f>
        <v>3</v>
      </c>
      <c r="F22" s="54">
        <f>VLOOKUP(A22,'[1]Five Star Rates'!$C$14:$H$70,6,0)</f>
        <v>20880</v>
      </c>
      <c r="G22" s="56">
        <f t="shared" si="0"/>
        <v>3.7153472819336972</v>
      </c>
      <c r="H22" s="57">
        <f t="shared" si="1"/>
        <v>77576.451246775599</v>
      </c>
      <c r="I22" s="58">
        <f>VLOOKUP(A22,'[1]Five Star Rates'!$C$14:$K$70,9,0)</f>
        <v>0.5</v>
      </c>
      <c r="J22" s="57">
        <f t="shared" si="2"/>
        <v>38788.2256233878</v>
      </c>
      <c r="K22" s="58">
        <f t="shared" si="3"/>
        <v>3.1563743115271901E-2</v>
      </c>
      <c r="L22" s="57">
        <f t="shared" si="4"/>
        <v>39236.373949458088</v>
      </c>
      <c r="M22" s="57">
        <f t="shared" si="5"/>
        <v>78024.59957284588</v>
      </c>
      <c r="N22" s="59">
        <f t="shared" si="6"/>
        <v>3.7368103243700133</v>
      </c>
      <c r="V22" s="12" t="e">
        <f>IF(#REF!=3,M22)</f>
        <v>#REF!</v>
      </c>
      <c r="W22" s="12" t="e">
        <f>IF(#REF!=4,M22)</f>
        <v>#REF!</v>
      </c>
      <c r="X22" s="12" t="e">
        <f>IF(#REF!=5,M22)</f>
        <v>#REF!</v>
      </c>
    </row>
    <row r="23" spans="1:24" x14ac:dyDescent="0.25">
      <c r="A23" s="50" t="s">
        <v>25</v>
      </c>
      <c r="B23" s="50" t="s">
        <v>75</v>
      </c>
      <c r="C23" s="18">
        <f>VLOOKUP(A23,'[1]Five Star Rates'!$C$14:$E$70,3,0)</f>
        <v>4</v>
      </c>
      <c r="D23" s="18">
        <f>VLOOKUP(A23,'[1]Five Star Rates'!$C$14:$F$70,4,0)</f>
        <v>4.75</v>
      </c>
      <c r="E23" s="3">
        <f>VLOOKUP(A23,'[1]Five Star Rates'!$C$14:$G$70,5,0)</f>
        <v>4</v>
      </c>
      <c r="F23" s="3">
        <f>VLOOKUP(A23,'[1]Five Star Rates'!$C$14:$H$70,6,0)</f>
        <v>19807</v>
      </c>
      <c r="G23" s="8">
        <f t="shared" si="0"/>
        <v>3.7153472819336972</v>
      </c>
      <c r="H23" s="9">
        <f t="shared" si="1"/>
        <v>73589.883613260739</v>
      </c>
      <c r="I23" s="10">
        <f>VLOOKUP(A23,'[1]Five Star Rates'!$C$14:$K$70,9,0)</f>
        <v>0.75</v>
      </c>
      <c r="J23" s="9">
        <f t="shared" si="2"/>
        <v>55192.412709945551</v>
      </c>
      <c r="K23" s="10">
        <f t="shared" si="3"/>
        <v>4.4912576141105637E-2</v>
      </c>
      <c r="L23" s="9">
        <f t="shared" si="4"/>
        <v>55830.09043224973</v>
      </c>
      <c r="M23" s="9">
        <f t="shared" si="5"/>
        <v>111022.50314219529</v>
      </c>
      <c r="N23" s="11">
        <f t="shared" si="6"/>
        <v>5.6052154865550206</v>
      </c>
      <c r="V23" s="12" t="e">
        <f>IF(#REF!=3,M23)</f>
        <v>#REF!</v>
      </c>
      <c r="W23" s="12" t="e">
        <f>IF(#REF!=4,M23)</f>
        <v>#REF!</v>
      </c>
      <c r="X23" s="12" t="e">
        <f>IF(#REF!=5,M23)</f>
        <v>#REF!</v>
      </c>
    </row>
    <row r="24" spans="1:24" x14ac:dyDescent="0.25">
      <c r="A24" s="50" t="s">
        <v>26</v>
      </c>
      <c r="B24" s="50" t="s">
        <v>75</v>
      </c>
      <c r="C24" s="18">
        <f>VLOOKUP(A24,'[1]Five Star Rates'!$C$14:$E$70,3,0)</f>
        <v>2</v>
      </c>
      <c r="D24" s="18">
        <f>VLOOKUP(A24,'[1]Five Star Rates'!$C$14:$F$70,4,0)</f>
        <v>3</v>
      </c>
      <c r="E24" s="3">
        <f>VLOOKUP(A24,'[1]Five Star Rates'!$C$14:$G$70,5,0)</f>
        <v>3</v>
      </c>
      <c r="F24" s="3">
        <f>VLOOKUP(A24,'[1]Five Star Rates'!$C$14:$H$70,6,0)</f>
        <v>12210</v>
      </c>
      <c r="G24" s="8">
        <f t="shared" si="0"/>
        <v>3.7153472819336972</v>
      </c>
      <c r="H24" s="9">
        <f t="shared" si="1"/>
        <v>45364.39031241044</v>
      </c>
      <c r="I24" s="10">
        <f>VLOOKUP(A24,'[1]Five Star Rates'!$C$14:$K$70,9,0)</f>
        <v>0.5</v>
      </c>
      <c r="J24" s="9">
        <f t="shared" si="2"/>
        <v>22682.19515620522</v>
      </c>
      <c r="K24" s="10">
        <f t="shared" si="3"/>
        <v>1.8457533689533998E-2</v>
      </c>
      <c r="L24" s="9">
        <f t="shared" si="4"/>
        <v>22944.258904352646</v>
      </c>
      <c r="M24" s="9">
        <f t="shared" si="5"/>
        <v>45626.454060557866</v>
      </c>
      <c r="N24" s="11">
        <f t="shared" si="6"/>
        <v>3.7368103243700137</v>
      </c>
      <c r="V24" s="12" t="e">
        <f>IF(#REF!=3,M24)</f>
        <v>#REF!</v>
      </c>
      <c r="W24" s="12" t="e">
        <f>IF(#REF!=4,M24)</f>
        <v>#REF!</v>
      </c>
      <c r="X24" s="12" t="e">
        <f>IF(#REF!=5,M24)</f>
        <v>#REF!</v>
      </c>
    </row>
    <row r="25" spans="1:24" x14ac:dyDescent="0.25">
      <c r="A25" s="50" t="s">
        <v>27</v>
      </c>
      <c r="B25" s="50" t="s">
        <v>76</v>
      </c>
      <c r="C25" s="18">
        <f>VLOOKUP(A25,'[1]Five Star Rates'!$C$14:$E$70,3,0)</f>
        <v>2.25</v>
      </c>
      <c r="D25" s="18">
        <f>VLOOKUP(A25,'[1]Five Star Rates'!$C$14:$F$70,4,0)</f>
        <v>4</v>
      </c>
      <c r="E25" s="3">
        <f>VLOOKUP(A25,'[1]Five Star Rates'!$C$14:$G$70,5,0)</f>
        <v>3</v>
      </c>
      <c r="F25" s="3">
        <f>VLOOKUP(A25,'[1]Five Star Rates'!$C$14:$H$70,6,0)</f>
        <v>6368</v>
      </c>
      <c r="G25" s="8">
        <f t="shared" si="0"/>
        <v>3.7153472819336972</v>
      </c>
      <c r="H25" s="9">
        <f t="shared" si="1"/>
        <v>23659.331491353783</v>
      </c>
      <c r="I25" s="10">
        <f>VLOOKUP(A25,'[1]Five Star Rates'!$C$14:$K$70,9,0)</f>
        <v>0.5</v>
      </c>
      <c r="J25" s="9">
        <f t="shared" si="2"/>
        <v>11829.665745676892</v>
      </c>
      <c r="K25" s="10">
        <f t="shared" si="3"/>
        <v>9.6263369807495919E-3</v>
      </c>
      <c r="L25" s="9">
        <f t="shared" si="4"/>
        <v>11966.342399911357</v>
      </c>
      <c r="M25" s="9">
        <f t="shared" si="5"/>
        <v>23796.008145588246</v>
      </c>
      <c r="N25" s="11">
        <f t="shared" si="6"/>
        <v>3.7368103243700137</v>
      </c>
      <c r="V25" s="12" t="e">
        <f>IF(#REF!=3,M25)</f>
        <v>#REF!</v>
      </c>
      <c r="W25" s="12" t="e">
        <f>IF(#REF!=4,M25)</f>
        <v>#REF!</v>
      </c>
      <c r="X25" s="12" t="e">
        <f>IF(#REF!=5,M25)</f>
        <v>#REF!</v>
      </c>
    </row>
    <row r="26" spans="1:24" x14ac:dyDescent="0.25">
      <c r="A26" s="50" t="s">
        <v>28</v>
      </c>
      <c r="B26" s="50" t="s">
        <v>77</v>
      </c>
      <c r="C26" s="18">
        <f>VLOOKUP(A26,'[1]Five Star Rates'!$C$14:$E$70,3,0)</f>
        <v>4</v>
      </c>
      <c r="D26" s="18">
        <f>VLOOKUP(A26,'[1]Five Star Rates'!$C$14:$F$70,4,0)</f>
        <v>4</v>
      </c>
      <c r="E26" s="3">
        <f>VLOOKUP(A26,'[1]Five Star Rates'!$C$14:$G$70,5,0)</f>
        <v>4</v>
      </c>
      <c r="F26" s="3">
        <f>VLOOKUP(A26,'[1]Five Star Rates'!$C$14:$H$70,6,0)</f>
        <v>1818</v>
      </c>
      <c r="G26" s="8">
        <f t="shared" si="0"/>
        <v>3.7153472819336972</v>
      </c>
      <c r="H26" s="9">
        <f t="shared" si="1"/>
        <v>6754.5013585554616</v>
      </c>
      <c r="I26" s="10">
        <f>VLOOKUP(A26,'[1]Five Star Rates'!$C$14:$K$70,9,0)</f>
        <v>0.75</v>
      </c>
      <c r="J26" s="9">
        <f t="shared" si="2"/>
        <v>5065.876018916596</v>
      </c>
      <c r="K26" s="10">
        <f t="shared" si="3"/>
        <v>4.1223336913480107E-3</v>
      </c>
      <c r="L26" s="9">
        <f t="shared" si="4"/>
        <v>5124.405735640431</v>
      </c>
      <c r="M26" s="9">
        <f t="shared" si="5"/>
        <v>10190.281754557027</v>
      </c>
      <c r="N26" s="11">
        <f t="shared" si="6"/>
        <v>5.6052154865550206</v>
      </c>
      <c r="V26" s="12" t="e">
        <f>IF(#REF!=3,M26)</f>
        <v>#REF!</v>
      </c>
      <c r="W26" s="12" t="e">
        <f>IF(#REF!=4,M26)</f>
        <v>#REF!</v>
      </c>
      <c r="X26" s="12" t="e">
        <f>IF(#REF!=5,M26)</f>
        <v>#REF!</v>
      </c>
    </row>
    <row r="27" spans="1:24" x14ac:dyDescent="0.25">
      <c r="A27" s="52" t="s">
        <v>29</v>
      </c>
      <c r="B27" s="52" t="s">
        <v>78</v>
      </c>
      <c r="C27" s="55">
        <f>VLOOKUP(A27,'[1]Five Star Rates'!$C$14:$E$70,3,0)</f>
        <v>2</v>
      </c>
      <c r="D27" s="55">
        <f>VLOOKUP(A27,'[1]Five Star Rates'!$C$14:$F$70,4,0)</f>
        <v>1.25</v>
      </c>
      <c r="E27" s="54">
        <f>VLOOKUP(A27,'[1]Five Star Rates'!$C$14:$G$70,5,0)</f>
        <v>2</v>
      </c>
      <c r="F27" s="54">
        <f>VLOOKUP(A27,'[1]Five Star Rates'!$C$14:$H$70,6,0)</f>
        <v>14180</v>
      </c>
      <c r="G27" s="56">
        <f t="shared" si="0"/>
        <v>3.7153472819336972</v>
      </c>
      <c r="H27" s="57">
        <f t="shared" si="1"/>
        <v>52683.624457819824</v>
      </c>
      <c r="I27" s="58">
        <f>VLOOKUP(A27,'[1]Five Star Rates'!$C$14:$K$70,9,0)</f>
        <v>0</v>
      </c>
      <c r="J27" s="57">
        <f t="shared" si="2"/>
        <v>0</v>
      </c>
      <c r="K27" s="58">
        <f t="shared" si="3"/>
        <v>0</v>
      </c>
      <c r="L27" s="57">
        <f t="shared" si="4"/>
        <v>0</v>
      </c>
      <c r="M27" s="57">
        <f t="shared" si="5"/>
        <v>0</v>
      </c>
      <c r="N27" s="59">
        <f t="shared" si="6"/>
        <v>0</v>
      </c>
      <c r="V27" s="12" t="e">
        <f>IF(#REF!=3,M27)</f>
        <v>#REF!</v>
      </c>
      <c r="W27" s="12" t="e">
        <f>IF(#REF!=4,M27)</f>
        <v>#REF!</v>
      </c>
      <c r="X27" s="12" t="e">
        <f>IF(#REF!=5,M27)</f>
        <v>#REF!</v>
      </c>
    </row>
    <row r="28" spans="1:24" x14ac:dyDescent="0.25">
      <c r="A28" s="50" t="s">
        <v>30</v>
      </c>
      <c r="B28" s="50" t="s">
        <v>78</v>
      </c>
      <c r="C28" s="18">
        <f>VLOOKUP(A28,'[1]Five Star Rates'!$C$14:$E$70,3,0)</f>
        <v>4.75</v>
      </c>
      <c r="D28" s="18">
        <f>VLOOKUP(A28,'[1]Five Star Rates'!$C$14:$F$70,4,0)</f>
        <v>1</v>
      </c>
      <c r="E28" s="3">
        <f>VLOOKUP(A28,'[1]Five Star Rates'!$C$14:$G$70,5,0)</f>
        <v>3</v>
      </c>
      <c r="F28" s="3">
        <f>VLOOKUP(A28,'[1]Five Star Rates'!$C$14:$H$70,6,0)</f>
        <v>13337</v>
      </c>
      <c r="G28" s="8">
        <f t="shared" si="0"/>
        <v>3.7153472819336972</v>
      </c>
      <c r="H28" s="9">
        <f t="shared" si="1"/>
        <v>49551.586699149717</v>
      </c>
      <c r="I28" s="10">
        <f>VLOOKUP(A28,'[1]Five Star Rates'!$C$14:$K$70,9,0)</f>
        <v>0.5</v>
      </c>
      <c r="J28" s="9">
        <f t="shared" si="2"/>
        <v>24775.793349574858</v>
      </c>
      <c r="K28" s="10">
        <f t="shared" si="3"/>
        <v>2.0161189747527841E-2</v>
      </c>
      <c r="L28" s="9">
        <f t="shared" si="4"/>
        <v>25062.045946548013</v>
      </c>
      <c r="M28" s="9">
        <f t="shared" si="5"/>
        <v>49837.839296122867</v>
      </c>
      <c r="N28" s="11">
        <f t="shared" si="6"/>
        <v>3.7368103243700133</v>
      </c>
      <c r="V28" s="12" t="e">
        <f>IF(#REF!=3,M28)</f>
        <v>#REF!</v>
      </c>
      <c r="W28" s="12" t="e">
        <f>IF(#REF!=4,M28)</f>
        <v>#REF!</v>
      </c>
      <c r="X28" s="12" t="e">
        <f>IF(#REF!=5,M28)</f>
        <v>#REF!</v>
      </c>
    </row>
    <row r="29" spans="1:24" x14ac:dyDescent="0.25">
      <c r="A29" s="50" t="s">
        <v>31</v>
      </c>
      <c r="B29" s="50" t="s">
        <v>78</v>
      </c>
      <c r="C29" s="18">
        <f>VLOOKUP(A29,'[1]Five Star Rates'!$C$14:$E$70,3,0)</f>
        <v>4.75</v>
      </c>
      <c r="D29" s="18">
        <f>VLOOKUP(A29,'[1]Five Star Rates'!$C$14:$F$70,4,0)</f>
        <v>3.25</v>
      </c>
      <c r="E29" s="3">
        <f>VLOOKUP(A29,'[1]Five Star Rates'!$C$14:$G$70,5,0)</f>
        <v>4</v>
      </c>
      <c r="F29" s="3">
        <f>VLOOKUP(A29,'[1]Five Star Rates'!$C$14:$H$70,6,0)</f>
        <v>11473</v>
      </c>
      <c r="G29" s="8">
        <f t="shared" si="0"/>
        <v>3.7153472819336972</v>
      </c>
      <c r="H29" s="9">
        <f t="shared" si="1"/>
        <v>42626.179365625307</v>
      </c>
      <c r="I29" s="10">
        <f>VLOOKUP(A29,'[1]Five Star Rates'!$C$14:$K$70,9,0)</f>
        <v>0.75</v>
      </c>
      <c r="J29" s="9">
        <f t="shared" si="2"/>
        <v>31969.634524218978</v>
      </c>
      <c r="K29" s="10">
        <f t="shared" si="3"/>
        <v>2.601514545700535E-2</v>
      </c>
      <c r="L29" s="9">
        <f t="shared" si="4"/>
        <v>32339.002753026765</v>
      </c>
      <c r="M29" s="9">
        <f t="shared" si="5"/>
        <v>64308.63727724574</v>
      </c>
      <c r="N29" s="11">
        <f t="shared" si="6"/>
        <v>5.6052154865550197</v>
      </c>
      <c r="V29" s="12" t="e">
        <f>IF(#REF!=3,M29)</f>
        <v>#REF!</v>
      </c>
      <c r="W29" s="12" t="e">
        <f>IF(#REF!=4,M29)</f>
        <v>#REF!</v>
      </c>
      <c r="X29" s="12" t="e">
        <f>IF(#REF!=5,M29)</f>
        <v>#REF!</v>
      </c>
    </row>
    <row r="30" spans="1:24" x14ac:dyDescent="0.25">
      <c r="A30" s="50" t="s">
        <v>32</v>
      </c>
      <c r="B30" s="50" t="s">
        <v>79</v>
      </c>
      <c r="C30" s="18">
        <f>VLOOKUP(A30,'[1]Five Star Rates'!$C$14:$E$70,3,0)</f>
        <v>1.75</v>
      </c>
      <c r="D30" s="18">
        <f>VLOOKUP(A30,'[1]Five Star Rates'!$C$14:$F$70,4,0)</f>
        <v>4.25</v>
      </c>
      <c r="E30" s="3">
        <f>VLOOKUP(A30,'[1]Five Star Rates'!$C$14:$G$70,5,0)</f>
        <v>3</v>
      </c>
      <c r="F30" s="3">
        <f>VLOOKUP(A30,'[1]Five Star Rates'!$C$14:$H$70,6,0)</f>
        <v>6572</v>
      </c>
      <c r="G30" s="8">
        <f t="shared" si="0"/>
        <v>3.7153472819336972</v>
      </c>
      <c r="H30" s="9">
        <f t="shared" si="1"/>
        <v>24417.262336868258</v>
      </c>
      <c r="I30" s="10">
        <f>VLOOKUP(A30,'[1]Five Star Rates'!$C$14:$K$70,9,0)</f>
        <v>0.5</v>
      </c>
      <c r="J30" s="9">
        <f t="shared" si="2"/>
        <v>12208.631168434129</v>
      </c>
      <c r="K30" s="10">
        <f t="shared" si="3"/>
        <v>9.9347183790022484E-3</v>
      </c>
      <c r="L30" s="9">
        <f t="shared" si="4"/>
        <v>12349.686283325602</v>
      </c>
      <c r="M30" s="9">
        <f t="shared" si="5"/>
        <v>24558.317451759729</v>
      </c>
      <c r="N30" s="11">
        <f t="shared" si="6"/>
        <v>3.7368103243700137</v>
      </c>
      <c r="V30" s="12" t="e">
        <f>IF(#REF!=3,M30)</f>
        <v>#REF!</v>
      </c>
      <c r="W30" s="12" t="e">
        <f>IF(#REF!=4,M30)</f>
        <v>#REF!</v>
      </c>
      <c r="X30" s="12" t="e">
        <f>IF(#REF!=5,M30)</f>
        <v>#REF!</v>
      </c>
    </row>
    <row r="31" spans="1:24" x14ac:dyDescent="0.25">
      <c r="A31" s="50" t="s">
        <v>33</v>
      </c>
      <c r="B31" s="50" t="s">
        <v>80</v>
      </c>
      <c r="C31" s="18">
        <f>VLOOKUP(A31,'[1]Five Star Rates'!$C$14:$E$70,3,0)</f>
        <v>3.25</v>
      </c>
      <c r="D31" s="18">
        <f>VLOOKUP(A31,'[1]Five Star Rates'!$C$14:$F$70,4,0)</f>
        <v>1</v>
      </c>
      <c r="E31" s="3">
        <f>VLOOKUP(A31,'[1]Five Star Rates'!$C$14:$G$70,5,0)</f>
        <v>2</v>
      </c>
      <c r="F31" s="3">
        <f>VLOOKUP(A31,'[1]Five Star Rates'!$C$14:$H$70,6,0)</f>
        <v>16746</v>
      </c>
      <c r="G31" s="8">
        <f t="shared" si="0"/>
        <v>3.7153472819336972</v>
      </c>
      <c r="H31" s="9">
        <f t="shared" si="1"/>
        <v>62217.205583261697</v>
      </c>
      <c r="I31" s="10">
        <f>VLOOKUP(A31,'[1]Five Star Rates'!$C$14:$K$70,9,0)</f>
        <v>0</v>
      </c>
      <c r="J31" s="9">
        <f t="shared" si="2"/>
        <v>0</v>
      </c>
      <c r="K31" s="10">
        <f t="shared" si="3"/>
        <v>0</v>
      </c>
      <c r="L31" s="9">
        <f t="shared" si="4"/>
        <v>0</v>
      </c>
      <c r="M31" s="9">
        <f t="shared" si="5"/>
        <v>0</v>
      </c>
      <c r="N31" s="11">
        <f t="shared" si="6"/>
        <v>0</v>
      </c>
      <c r="V31" s="12" t="e">
        <f>IF(#REF!=3,M31)</f>
        <v>#REF!</v>
      </c>
      <c r="W31" s="12" t="e">
        <f>IF(#REF!=4,M31)</f>
        <v>#REF!</v>
      </c>
      <c r="X31" s="12" t="e">
        <f>IF(#REF!=5,M31)</f>
        <v>#REF!</v>
      </c>
    </row>
    <row r="32" spans="1:24" x14ac:dyDescent="0.25">
      <c r="A32" s="52" t="s">
        <v>117</v>
      </c>
      <c r="B32" s="52" t="s">
        <v>81</v>
      </c>
      <c r="C32" s="55">
        <f>VLOOKUP(A32,'[1]Five Star Rates'!$C$14:$E$70,3,0)</f>
        <v>5</v>
      </c>
      <c r="D32" s="55">
        <f>VLOOKUP(A32,'[1]Five Star Rates'!$C$14:$F$70,4,0)</f>
        <v>2</v>
      </c>
      <c r="E32" s="54">
        <f>VLOOKUP(A32,'[1]Five Star Rates'!$C$14:$G$70,5,0)</f>
        <v>4</v>
      </c>
      <c r="F32" s="54">
        <f>VLOOKUP(A32,'[1]Five Star Rates'!$C$14:$H$70,6,0)</f>
        <v>6499</v>
      </c>
      <c r="G32" s="56">
        <f t="shared" si="0"/>
        <v>3.7153472819336972</v>
      </c>
      <c r="H32" s="57">
        <f t="shared" si="1"/>
        <v>24146.041985287098</v>
      </c>
      <c r="I32" s="58">
        <f>VLOOKUP(A32,'[1]Five Star Rates'!$C$14:$K$70,9,0)</f>
        <v>0.75</v>
      </c>
      <c r="J32" s="57">
        <f t="shared" si="2"/>
        <v>18109.531488965324</v>
      </c>
      <c r="K32" s="58">
        <f t="shared" si="3"/>
        <v>1.4736549317970696E-2</v>
      </c>
      <c r="L32" s="57">
        <f t="shared" si="4"/>
        <v>18318.763958155756</v>
      </c>
      <c r="M32" s="57">
        <f t="shared" si="5"/>
        <v>36428.295447121083</v>
      </c>
      <c r="N32" s="59">
        <f t="shared" si="6"/>
        <v>5.6052154865550214</v>
      </c>
      <c r="V32" s="12" t="e">
        <f>IF(#REF!=3,M32)</f>
        <v>#REF!</v>
      </c>
      <c r="W32" s="12" t="e">
        <f>IF(#REF!=4,M32)</f>
        <v>#REF!</v>
      </c>
      <c r="X32" s="12" t="e">
        <f>IF(#REF!=5,M32)</f>
        <v>#REF!</v>
      </c>
    </row>
    <row r="33" spans="1:24" x14ac:dyDescent="0.25">
      <c r="A33" s="50" t="s">
        <v>34</v>
      </c>
      <c r="B33" s="50" t="s">
        <v>82</v>
      </c>
      <c r="C33" s="18">
        <f>VLOOKUP(A33,'[1]Five Star Rates'!$C$14:$E$70,3,0)</f>
        <v>4.75</v>
      </c>
      <c r="D33" s="18">
        <f>VLOOKUP(A33,'[1]Five Star Rates'!$C$14:$F$70,4,0)</f>
        <v>3.5</v>
      </c>
      <c r="E33" s="3">
        <f>VLOOKUP(A33,'[1]Five Star Rates'!$C$14:$G$70,5,0)</f>
        <v>4</v>
      </c>
      <c r="F33" s="3">
        <f>VLOOKUP(A33,'[1]Five Star Rates'!$C$14:$H$70,6,0)</f>
        <v>4942</v>
      </c>
      <c r="G33" s="8">
        <f t="shared" si="0"/>
        <v>3.7153472819336972</v>
      </c>
      <c r="H33" s="9">
        <f t="shared" si="1"/>
        <v>18361.246267316332</v>
      </c>
      <c r="I33" s="10">
        <f>VLOOKUP(A33,'[1]Five Star Rates'!$C$14:$K$70,9,0)</f>
        <v>0.75</v>
      </c>
      <c r="J33" s="9">
        <f t="shared" si="2"/>
        <v>13770.934700487249</v>
      </c>
      <c r="K33" s="10">
        <f t="shared" si="3"/>
        <v>1.1206035810034033E-2</v>
      </c>
      <c r="L33" s="9">
        <f t="shared" si="4"/>
        <v>13930.040234067663</v>
      </c>
      <c r="M33" s="9">
        <f t="shared" si="5"/>
        <v>27700.974934554913</v>
      </c>
      <c r="N33" s="11">
        <f t="shared" si="6"/>
        <v>5.6052154865550206</v>
      </c>
      <c r="V33" s="12" t="e">
        <f>IF(#REF!=3,M33)</f>
        <v>#REF!</v>
      </c>
      <c r="W33" s="12" t="e">
        <f>IF(#REF!=4,M33)</f>
        <v>#REF!</v>
      </c>
      <c r="X33" s="12" t="e">
        <f>IF(#REF!=5,M33)</f>
        <v>#REF!</v>
      </c>
    </row>
    <row r="34" spans="1:24" x14ac:dyDescent="0.25">
      <c r="A34" s="50" t="s">
        <v>35</v>
      </c>
      <c r="B34" s="50" t="s">
        <v>83</v>
      </c>
      <c r="C34" s="18">
        <f>VLOOKUP(A34,'[1]Five Star Rates'!$C$14:$E$70,3,0)</f>
        <v>2.75</v>
      </c>
      <c r="D34" s="18">
        <f>VLOOKUP(A34,'[1]Five Star Rates'!$C$14:$F$70,4,0)</f>
        <v>2.25</v>
      </c>
      <c r="E34" s="3">
        <f>VLOOKUP(A34,'[1]Five Star Rates'!$C$14:$G$70,5,0)</f>
        <v>3</v>
      </c>
      <c r="F34" s="3">
        <f>VLOOKUP(A34,'[1]Five Star Rates'!$C$14:$H$70,6,0)</f>
        <v>12510</v>
      </c>
      <c r="G34" s="8">
        <f t="shared" si="0"/>
        <v>3.7153472819336972</v>
      </c>
      <c r="H34" s="9">
        <f t="shared" si="1"/>
        <v>46478.994496990555</v>
      </c>
      <c r="I34" s="10">
        <f>VLOOKUP(A34,'[1]Five Star Rates'!$C$14:$K$70,9,0)</f>
        <v>0.5</v>
      </c>
      <c r="J34" s="9">
        <f t="shared" si="2"/>
        <v>23239.497248495278</v>
      </c>
      <c r="K34" s="10">
        <f t="shared" si="3"/>
        <v>1.8911035745787907E-2</v>
      </c>
      <c r="L34" s="9">
        <f t="shared" si="4"/>
        <v>23507.999909373597</v>
      </c>
      <c r="M34" s="9">
        <f t="shared" si="5"/>
        <v>46747.497157868871</v>
      </c>
      <c r="N34" s="11">
        <f t="shared" si="6"/>
        <v>3.7368103243700137</v>
      </c>
      <c r="V34" s="12" t="e">
        <f>IF(#REF!=3,M34)</f>
        <v>#REF!</v>
      </c>
      <c r="W34" s="12" t="e">
        <f>IF(#REF!=4,M34)</f>
        <v>#REF!</v>
      </c>
      <c r="X34" s="12" t="e">
        <f>IF(#REF!=5,M34)</f>
        <v>#REF!</v>
      </c>
    </row>
    <row r="35" spans="1:24" x14ac:dyDescent="0.25">
      <c r="A35" s="50" t="s">
        <v>36</v>
      </c>
      <c r="B35" s="50" t="s">
        <v>84</v>
      </c>
      <c r="C35" s="18">
        <f>VLOOKUP(A35,'[1]Five Star Rates'!$C$14:$E$70,3,0)</f>
        <v>3.75</v>
      </c>
      <c r="D35" s="18">
        <f>VLOOKUP(A35,'[1]Five Star Rates'!$C$14:$F$70,4,0)</f>
        <v>1.25</v>
      </c>
      <c r="E35" s="3">
        <f>VLOOKUP(A35,'[1]Five Star Rates'!$C$14:$G$70,5,0)</f>
        <v>3</v>
      </c>
      <c r="F35" s="3">
        <f>VLOOKUP(A35,'[1]Five Star Rates'!$C$14:$H$70,6,0)</f>
        <v>11570</v>
      </c>
      <c r="G35" s="8">
        <f t="shared" si="0"/>
        <v>3.7153472819336972</v>
      </c>
      <c r="H35" s="9">
        <f t="shared" si="1"/>
        <v>42986.568051972878</v>
      </c>
      <c r="I35" s="10">
        <f>VLOOKUP(A35,'[1]Five Star Rates'!$C$14:$K$70,9,0)</f>
        <v>0.5</v>
      </c>
      <c r="J35" s="9">
        <f t="shared" si="2"/>
        <v>21493.284025986439</v>
      </c>
      <c r="K35" s="10">
        <f t="shared" si="3"/>
        <v>1.7490062636192332E-2</v>
      </c>
      <c r="L35" s="9">
        <f t="shared" si="4"/>
        <v>21741.611426974621</v>
      </c>
      <c r="M35" s="9">
        <f t="shared" si="5"/>
        <v>43234.895452961064</v>
      </c>
      <c r="N35" s="11">
        <f t="shared" si="6"/>
        <v>3.7368103243700141</v>
      </c>
      <c r="V35" s="12" t="e">
        <f>IF(#REF!=3,M35)</f>
        <v>#REF!</v>
      </c>
      <c r="W35" s="12" t="e">
        <f>IF(#REF!=4,M35)</f>
        <v>#REF!</v>
      </c>
      <c r="X35" s="12" t="e">
        <f>IF(#REF!=5,M35)</f>
        <v>#REF!</v>
      </c>
    </row>
    <row r="36" spans="1:24" x14ac:dyDescent="0.25">
      <c r="A36" s="50" t="s">
        <v>37</v>
      </c>
      <c r="B36" s="50" t="s">
        <v>85</v>
      </c>
      <c r="C36" s="18">
        <f>VLOOKUP(A36,'[1]Five Star Rates'!$C$14:$E$70,3,0)</f>
        <v>4</v>
      </c>
      <c r="D36" s="18">
        <f>VLOOKUP(A36,'[1]Five Star Rates'!$C$14:$F$70,4,0)</f>
        <v>2</v>
      </c>
      <c r="E36" s="3">
        <f>VLOOKUP(A36,'[1]Five Star Rates'!$C$14:$G$70,5,0)</f>
        <v>3</v>
      </c>
      <c r="F36" s="3">
        <f>VLOOKUP(A36,'[1]Five Star Rates'!$C$14:$H$70,6,0)</f>
        <v>3737</v>
      </c>
      <c r="G36" s="8">
        <f t="shared" si="0"/>
        <v>3.7153472819336972</v>
      </c>
      <c r="H36" s="9">
        <f t="shared" si="1"/>
        <v>13884.252792586227</v>
      </c>
      <c r="I36" s="10">
        <f>VLOOKUP(A36,'[1]Five Star Rates'!$C$14:$K$70,9,0)</f>
        <v>0.5</v>
      </c>
      <c r="J36" s="9">
        <f t="shared" si="2"/>
        <v>6942.1263962931134</v>
      </c>
      <c r="K36" s="10">
        <f t="shared" si="3"/>
        <v>5.6491239474028305E-3</v>
      </c>
      <c r="L36" s="9">
        <f t="shared" si="4"/>
        <v>7022.3337858776285</v>
      </c>
      <c r="M36" s="9">
        <f t="shared" si="5"/>
        <v>13964.460182170742</v>
      </c>
      <c r="N36" s="11">
        <f t="shared" si="6"/>
        <v>3.7368103243700137</v>
      </c>
      <c r="V36" s="12" t="e">
        <f>IF(#REF!=3,M36)</f>
        <v>#REF!</v>
      </c>
      <c r="W36" s="12" t="e">
        <f>IF(#REF!=4,M36)</f>
        <v>#REF!</v>
      </c>
      <c r="X36" s="12" t="e">
        <f>IF(#REF!=5,M36)</f>
        <v>#REF!</v>
      </c>
    </row>
    <row r="37" spans="1:24" x14ac:dyDescent="0.25">
      <c r="A37" s="52" t="s">
        <v>122</v>
      </c>
      <c r="B37" s="52" t="s">
        <v>86</v>
      </c>
      <c r="C37" s="55">
        <f>VLOOKUP(A37,'[1]Five Star Rates'!$C$14:$E$70,3,0)</f>
        <v>4.75</v>
      </c>
      <c r="D37" s="55">
        <f>VLOOKUP(A37,'[1]Five Star Rates'!$C$14:$F$70,4,0)</f>
        <v>3</v>
      </c>
      <c r="E37" s="54">
        <f>VLOOKUP(A37,'[1]Five Star Rates'!$C$14:$G$70,5,0)</f>
        <v>4</v>
      </c>
      <c r="F37" s="54">
        <f>VLOOKUP(A37,'[1]Five Star Rates'!$C$14:$H$70,6,0)</f>
        <v>5686</v>
      </c>
      <c r="G37" s="56">
        <f t="shared" si="0"/>
        <v>3.7153472819336972</v>
      </c>
      <c r="H37" s="57">
        <f t="shared" si="1"/>
        <v>21125.464645075004</v>
      </c>
      <c r="I37" s="58">
        <f>VLOOKUP(A37,'[1]Five Star Rates'!$C$14:$K$70,9,0)</f>
        <v>0.75</v>
      </c>
      <c r="J37" s="57">
        <f t="shared" si="2"/>
        <v>15844.098483806254</v>
      </c>
      <c r="K37" s="58">
        <f t="shared" si="3"/>
        <v>1.2893063459298568E-2</v>
      </c>
      <c r="L37" s="57">
        <f t="shared" si="4"/>
        <v>16027.156772745599</v>
      </c>
      <c r="M37" s="57">
        <f t="shared" si="5"/>
        <v>31871.255256551853</v>
      </c>
      <c r="N37" s="59">
        <f t="shared" si="6"/>
        <v>5.6052154865550214</v>
      </c>
      <c r="V37" s="12" t="e">
        <f>IF(#REF!=3,M37)</f>
        <v>#REF!</v>
      </c>
      <c r="W37" s="12" t="e">
        <f>IF(#REF!=4,M37)</f>
        <v>#REF!</v>
      </c>
      <c r="X37" s="12" t="e">
        <f>IF(#REF!=5,M37)</f>
        <v>#REF!</v>
      </c>
    </row>
    <row r="38" spans="1:24" x14ac:dyDescent="0.25">
      <c r="A38" s="50" t="s">
        <v>38</v>
      </c>
      <c r="B38" s="50" t="s">
        <v>87</v>
      </c>
      <c r="C38" s="18">
        <f>VLOOKUP(A38,'[1]Five Star Rates'!$C$14:$E$70,3,0)</f>
        <v>3.75</v>
      </c>
      <c r="D38" s="18">
        <f>VLOOKUP(A38,'[1]Five Star Rates'!$C$14:$F$70,4,0)</f>
        <v>5</v>
      </c>
      <c r="E38" s="3">
        <f>VLOOKUP(A38,'[1]Five Star Rates'!$C$14:$G$70,5,0)</f>
        <v>4</v>
      </c>
      <c r="F38" s="3">
        <f>VLOOKUP(A38,'[1]Five Star Rates'!$C$14:$H$70,6,0)</f>
        <v>4984</v>
      </c>
      <c r="G38" s="8">
        <f t="shared" si="0"/>
        <v>3.7153472819336972</v>
      </c>
      <c r="H38" s="9">
        <f t="shared" si="1"/>
        <v>18517.290853157549</v>
      </c>
      <c r="I38" s="10">
        <f>VLOOKUP(A38,'[1]Five Star Rates'!$C$14:$K$70,9,0)</f>
        <v>0.75</v>
      </c>
      <c r="J38" s="9">
        <f t="shared" si="2"/>
        <v>13887.968139868161</v>
      </c>
      <c r="K38" s="10">
        <f t="shared" si="3"/>
        <v>1.1301271241847353E-2</v>
      </c>
      <c r="L38" s="9">
        <f t="shared" si="4"/>
        <v>14048.425845122063</v>
      </c>
      <c r="M38" s="9">
        <f t="shared" si="5"/>
        <v>27936.393984990224</v>
      </c>
      <c r="N38" s="11">
        <f t="shared" si="6"/>
        <v>5.6052154865550206</v>
      </c>
      <c r="V38" s="12" t="e">
        <f>IF(#REF!=3,M38)</f>
        <v>#REF!</v>
      </c>
      <c r="W38" s="12" t="e">
        <f>IF(#REF!=4,M38)</f>
        <v>#REF!</v>
      </c>
      <c r="X38" s="12" t="e">
        <f>IF(#REF!=5,M38)</f>
        <v>#REF!</v>
      </c>
    </row>
    <row r="39" spans="1:24" x14ac:dyDescent="0.25">
      <c r="A39" s="50" t="s">
        <v>39</v>
      </c>
      <c r="B39" s="50" t="s">
        <v>88</v>
      </c>
      <c r="C39" s="18">
        <f>VLOOKUP(A39,'[1]Five Star Rates'!$C$14:$E$70,3,0)</f>
        <v>2.25</v>
      </c>
      <c r="D39" s="18">
        <f>VLOOKUP(A39,'[1]Five Star Rates'!$C$14:$F$70,4,0)</f>
        <v>3.5</v>
      </c>
      <c r="E39" s="3">
        <f>VLOOKUP(A39,'[1]Five Star Rates'!$C$14:$G$70,5,0)</f>
        <v>3</v>
      </c>
      <c r="F39" s="3">
        <f>VLOOKUP(A39,'[1]Five Star Rates'!$C$14:$H$70,6,0)</f>
        <v>13227</v>
      </c>
      <c r="G39" s="8">
        <f t="shared" si="0"/>
        <v>3.7153472819336972</v>
      </c>
      <c r="H39" s="9">
        <f t="shared" si="1"/>
        <v>49142.898498137016</v>
      </c>
      <c r="I39" s="10">
        <f>VLOOKUP(A39,'[1]Five Star Rates'!$C$14:$K$70,9,0)</f>
        <v>0.5</v>
      </c>
      <c r="J39" s="9">
        <f t="shared" si="2"/>
        <v>24571.449249068508</v>
      </c>
      <c r="K39" s="10">
        <f t="shared" si="3"/>
        <v>1.9994905660234746E-2</v>
      </c>
      <c r="L39" s="9">
        <f t="shared" si="4"/>
        <v>24855.340911373671</v>
      </c>
      <c r="M39" s="9">
        <f t="shared" si="5"/>
        <v>49426.790160442179</v>
      </c>
      <c r="N39" s="11">
        <f t="shared" si="6"/>
        <v>3.7368103243700141</v>
      </c>
      <c r="V39" s="12" t="e">
        <f>IF(#REF!=3,M39)</f>
        <v>#REF!</v>
      </c>
      <c r="W39" s="12" t="e">
        <f>IF(#REF!=4,M39)</f>
        <v>#REF!</v>
      </c>
      <c r="X39" s="12" t="e">
        <f>IF(#REF!=5,M39)</f>
        <v>#REF!</v>
      </c>
    </row>
    <row r="40" spans="1:24" x14ac:dyDescent="0.25">
      <c r="A40" s="50" t="s">
        <v>40</v>
      </c>
      <c r="B40" s="50" t="s">
        <v>89</v>
      </c>
      <c r="C40" s="18">
        <f>VLOOKUP(A40,'[1]Five Star Rates'!$C$14:$E$70,3,0)</f>
        <v>4</v>
      </c>
      <c r="D40" s="18">
        <f>VLOOKUP(A40,'[1]Five Star Rates'!$C$14:$F$70,4,0)</f>
        <v>4</v>
      </c>
      <c r="E40" s="3">
        <f>VLOOKUP(A40,'[1]Five Star Rates'!$C$14:$G$70,5,0)</f>
        <v>4</v>
      </c>
      <c r="F40" s="3">
        <f>VLOOKUP(A40,'[1]Five Star Rates'!$C$14:$H$70,6,0)</f>
        <v>7928</v>
      </c>
      <c r="G40" s="8">
        <f t="shared" si="0"/>
        <v>3.7153472819336972</v>
      </c>
      <c r="H40" s="9">
        <f t="shared" si="1"/>
        <v>29455.273251170351</v>
      </c>
      <c r="I40" s="10">
        <f>VLOOKUP(A40,'[1]Five Star Rates'!$C$14:$K$70,9,0)</f>
        <v>0.75</v>
      </c>
      <c r="J40" s="9">
        <f t="shared" si="2"/>
        <v>22091.454938377763</v>
      </c>
      <c r="K40" s="10">
        <f t="shared" si="3"/>
        <v>1.7976821509904858E-2</v>
      </c>
      <c r="L40" s="9">
        <f t="shared" si="4"/>
        <v>22346.693439030441</v>
      </c>
      <c r="M40" s="9">
        <f t="shared" si="5"/>
        <v>44438.148377408201</v>
      </c>
      <c r="N40" s="11">
        <f t="shared" si="6"/>
        <v>5.6052154865550206</v>
      </c>
      <c r="V40" s="12" t="e">
        <f>IF(#REF!=3,M40)</f>
        <v>#REF!</v>
      </c>
      <c r="W40" s="12" t="e">
        <f>IF(#REF!=4,M40)</f>
        <v>#REF!</v>
      </c>
      <c r="X40" s="12" t="e">
        <f>IF(#REF!=5,M40)</f>
        <v>#REF!</v>
      </c>
    </row>
    <row r="41" spans="1:24" x14ac:dyDescent="0.25">
      <c r="A41" s="50" t="s">
        <v>41</v>
      </c>
      <c r="B41" s="50" t="s">
        <v>90</v>
      </c>
      <c r="C41" s="18">
        <f>VLOOKUP(A41,'[1]Five Star Rates'!$C$14:$E$70,3,0)</f>
        <v>2.75</v>
      </c>
      <c r="D41" s="18">
        <f>VLOOKUP(A41,'[1]Five Star Rates'!$C$14:$F$70,4,0)</f>
        <v>1.75</v>
      </c>
      <c r="E41" s="3">
        <f>VLOOKUP(A41,'[1]Five Star Rates'!$C$14:$G$70,5,0)</f>
        <v>2</v>
      </c>
      <c r="F41" s="3">
        <f>VLOOKUP(A41,'[1]Five Star Rates'!$C$14:$H$70,6,0)</f>
        <v>7568</v>
      </c>
      <c r="G41" s="8">
        <f t="shared" si="0"/>
        <v>3.7153472819336972</v>
      </c>
      <c r="H41" s="9">
        <f t="shared" si="1"/>
        <v>28117.74822967422</v>
      </c>
      <c r="I41" s="10">
        <f>VLOOKUP(A41,'[1]Five Star Rates'!$C$14:$K$70,9,0)</f>
        <v>0</v>
      </c>
      <c r="J41" s="9">
        <f t="shared" si="2"/>
        <v>0</v>
      </c>
      <c r="K41" s="10">
        <f t="shared" si="3"/>
        <v>0</v>
      </c>
      <c r="L41" s="9">
        <f t="shared" si="4"/>
        <v>0</v>
      </c>
      <c r="M41" s="9">
        <f t="shared" si="5"/>
        <v>0</v>
      </c>
      <c r="N41" s="11">
        <f t="shared" si="6"/>
        <v>0</v>
      </c>
      <c r="V41" s="12" t="e">
        <f>IF(#REF!=3,M41)</f>
        <v>#REF!</v>
      </c>
      <c r="W41" s="12" t="e">
        <f>IF(#REF!=4,M41)</f>
        <v>#REF!</v>
      </c>
      <c r="X41" s="12" t="e">
        <f>IF(#REF!=5,M41)</f>
        <v>#REF!</v>
      </c>
    </row>
    <row r="42" spans="1:24" x14ac:dyDescent="0.25">
      <c r="A42" s="52" t="s">
        <v>42</v>
      </c>
      <c r="B42" s="52" t="s">
        <v>91</v>
      </c>
      <c r="C42" s="55">
        <f>VLOOKUP(A42,'[1]Five Star Rates'!$C$14:$E$70,3,0)</f>
        <v>3.75</v>
      </c>
      <c r="D42" s="55">
        <f>VLOOKUP(A42,'[1]Five Star Rates'!$C$14:$F$70,4,0)</f>
        <v>4.75</v>
      </c>
      <c r="E42" s="54">
        <f>VLOOKUP(A42,'[1]Five Star Rates'!$C$14:$G$70,5,0)</f>
        <v>4</v>
      </c>
      <c r="F42" s="54">
        <f>VLOOKUP(A42,'[1]Five Star Rates'!$C$14:$H$70,6,0)</f>
        <v>24324</v>
      </c>
      <c r="G42" s="56">
        <f t="shared" si="0"/>
        <v>3.7153472819336972</v>
      </c>
      <c r="H42" s="57">
        <f t="shared" si="1"/>
        <v>90372.10728575525</v>
      </c>
      <c r="I42" s="58">
        <f>VLOOKUP(A42,'[1]Five Star Rates'!$C$14:$K$70,9,0)</f>
        <v>0.75</v>
      </c>
      <c r="J42" s="57">
        <f t="shared" si="2"/>
        <v>67779.080464316445</v>
      </c>
      <c r="K42" s="58">
        <f t="shared" si="3"/>
        <v>5.5154920081600126E-2</v>
      </c>
      <c r="L42" s="57">
        <f t="shared" si="4"/>
        <v>68562.181030647887</v>
      </c>
      <c r="M42" s="57">
        <f t="shared" si="5"/>
        <v>136341.26149496433</v>
      </c>
      <c r="N42" s="59">
        <f t="shared" si="6"/>
        <v>5.6052154865550214</v>
      </c>
      <c r="V42" s="12" t="e">
        <f>IF(#REF!=3,M42)</f>
        <v>#REF!</v>
      </c>
      <c r="W42" s="12" t="e">
        <f>IF(#REF!=4,M42)</f>
        <v>#REF!</v>
      </c>
      <c r="X42" s="12" t="e">
        <f>IF(#REF!=5,M42)</f>
        <v>#REF!</v>
      </c>
    </row>
    <row r="43" spans="1:24" x14ac:dyDescent="0.25">
      <c r="A43" s="50" t="s">
        <v>43</v>
      </c>
      <c r="B43" s="50" t="s">
        <v>91</v>
      </c>
      <c r="C43" s="18">
        <f>VLOOKUP(A43,'[1]Five Star Rates'!$C$14:$E$70,3,0)</f>
        <v>0</v>
      </c>
      <c r="D43" s="18">
        <f>VLOOKUP(A43,'[1]Five Star Rates'!$C$14:$F$70,4,0)</f>
        <v>0</v>
      </c>
      <c r="E43" s="3">
        <f>VLOOKUP(A43,'[1]Five Star Rates'!$C$14:$G$70,5,0)</f>
        <v>0</v>
      </c>
      <c r="F43" s="3">
        <f>VLOOKUP(A43,'[1]Five Star Rates'!$C$14:$H$70,6,0)</f>
        <v>30097</v>
      </c>
      <c r="G43" s="8">
        <f t="shared" si="0"/>
        <v>3.7153472819336972</v>
      </c>
      <c r="H43" s="9">
        <f t="shared" si="1"/>
        <v>111820.80714435849</v>
      </c>
      <c r="I43" s="10">
        <f>VLOOKUP(A43,'[1]Five Star Rates'!$C$14:$K$70,9,0)</f>
        <v>0</v>
      </c>
      <c r="J43" s="9">
        <f t="shared" si="2"/>
        <v>0</v>
      </c>
      <c r="K43" s="10">
        <f t="shared" si="3"/>
        <v>0</v>
      </c>
      <c r="L43" s="9">
        <f t="shared" si="4"/>
        <v>0</v>
      </c>
      <c r="M43" s="9">
        <f t="shared" si="5"/>
        <v>0</v>
      </c>
      <c r="N43" s="11">
        <f t="shared" si="6"/>
        <v>0</v>
      </c>
      <c r="V43" s="12" t="e">
        <f>IF(#REF!=3,M43)</f>
        <v>#REF!</v>
      </c>
      <c r="W43" s="12" t="e">
        <f>IF(#REF!=4,M43)</f>
        <v>#REF!</v>
      </c>
      <c r="X43" s="12" t="e">
        <f>IF(#REF!=5,M43)</f>
        <v>#REF!</v>
      </c>
    </row>
    <row r="44" spans="1:24" x14ac:dyDescent="0.25">
      <c r="A44" s="50" t="s">
        <v>44</v>
      </c>
      <c r="B44" s="50" t="s">
        <v>91</v>
      </c>
      <c r="C44" s="18">
        <f>VLOOKUP(A44,'[1]Five Star Rates'!$C$14:$E$70,3,0)</f>
        <v>4</v>
      </c>
      <c r="D44" s="18">
        <f>VLOOKUP(A44,'[1]Five Star Rates'!$C$14:$F$70,4,0)</f>
        <v>1</v>
      </c>
      <c r="E44" s="3">
        <f>VLOOKUP(A44,'[1]Five Star Rates'!$C$14:$G$70,5,0)</f>
        <v>3</v>
      </c>
      <c r="F44" s="3">
        <f>VLOOKUP(A44,'[1]Five Star Rates'!$C$14:$H$70,6,0)</f>
        <v>18875</v>
      </c>
      <c r="G44" s="8">
        <f t="shared" si="0"/>
        <v>3.7153472819336972</v>
      </c>
      <c r="H44" s="9">
        <f t="shared" si="1"/>
        <v>70127.179946498538</v>
      </c>
      <c r="I44" s="10">
        <f>VLOOKUP(A44,'[1]Five Star Rates'!$C$14:$K$70,9,0)</f>
        <v>0.5</v>
      </c>
      <c r="J44" s="9">
        <f t="shared" si="2"/>
        <v>35063.589973249269</v>
      </c>
      <c r="K44" s="10">
        <f t="shared" si="3"/>
        <v>2.8532837705974961E-2</v>
      </c>
      <c r="L44" s="9">
        <f t="shared" si="4"/>
        <v>35468.704899234748</v>
      </c>
      <c r="M44" s="9">
        <f t="shared" si="5"/>
        <v>70532.294872484024</v>
      </c>
      <c r="N44" s="11">
        <f t="shared" si="6"/>
        <v>3.7368103243700146</v>
      </c>
      <c r="V44" s="12" t="e">
        <f>IF(#REF!=3,M44)</f>
        <v>#REF!</v>
      </c>
      <c r="W44" s="12" t="e">
        <f>IF(#REF!=4,M44)</f>
        <v>#REF!</v>
      </c>
      <c r="X44" s="12" t="e">
        <f>IF(#REF!=5,M44)</f>
        <v>#REF!</v>
      </c>
    </row>
    <row r="45" spans="1:24" x14ac:dyDescent="0.25">
      <c r="A45" s="50" t="s">
        <v>45</v>
      </c>
      <c r="B45" s="50" t="s">
        <v>92</v>
      </c>
      <c r="C45" s="18">
        <f>VLOOKUP(A45,'[1]Five Star Rates'!$C$14:$E$70,3,0)</f>
        <v>2.25</v>
      </c>
      <c r="D45" s="18">
        <f>VLOOKUP(A45,'[1]Five Star Rates'!$C$14:$F$70,4,0)</f>
        <v>2.25</v>
      </c>
      <c r="E45" s="3">
        <f>VLOOKUP(A45,'[1]Five Star Rates'!$C$14:$G$70,5,0)</f>
        <v>2</v>
      </c>
      <c r="F45" s="3">
        <f>VLOOKUP(A45,'[1]Five Star Rates'!$C$14:$H$70,6,0)</f>
        <v>12021</v>
      </c>
      <c r="G45" s="8">
        <f t="shared" si="0"/>
        <v>3.7153472819336972</v>
      </c>
      <c r="H45" s="9">
        <f t="shared" si="1"/>
        <v>44662.189676124974</v>
      </c>
      <c r="I45" s="10">
        <f>VLOOKUP(A45,'[1]Five Star Rates'!$C$14:$K$70,9,0)</f>
        <v>0</v>
      </c>
      <c r="J45" s="9">
        <f t="shared" si="2"/>
        <v>0</v>
      </c>
      <c r="K45" s="10">
        <f t="shared" si="3"/>
        <v>0</v>
      </c>
      <c r="L45" s="9">
        <f t="shared" si="4"/>
        <v>0</v>
      </c>
      <c r="M45" s="9">
        <f t="shared" si="5"/>
        <v>0</v>
      </c>
      <c r="N45" s="11">
        <f t="shared" si="6"/>
        <v>0</v>
      </c>
      <c r="V45" s="12" t="e">
        <f>IF(#REF!=3,M45)</f>
        <v>#REF!</v>
      </c>
      <c r="W45" s="12" t="e">
        <f>IF(#REF!=4,M45)</f>
        <v>#REF!</v>
      </c>
      <c r="X45" s="12" t="e">
        <f>IF(#REF!=5,M45)</f>
        <v>#REF!</v>
      </c>
    </row>
    <row r="46" spans="1:24" x14ac:dyDescent="0.25">
      <c r="A46" s="50" t="s">
        <v>46</v>
      </c>
      <c r="B46" s="50" t="s">
        <v>93</v>
      </c>
      <c r="C46" s="18">
        <f>VLOOKUP(A46,'[1]Five Star Rates'!$C$14:$E$70,3,0)</f>
        <v>4</v>
      </c>
      <c r="D46" s="18">
        <f>VLOOKUP(A46,'[1]Five Star Rates'!$C$14:$F$70,4,0)</f>
        <v>3.5</v>
      </c>
      <c r="E46" s="3">
        <f>VLOOKUP(A46,'[1]Five Star Rates'!$C$14:$G$70,5,0)</f>
        <v>4</v>
      </c>
      <c r="F46" s="3">
        <f>VLOOKUP(A46,'[1]Five Star Rates'!$C$14:$H$70,6,0)</f>
        <v>19382</v>
      </c>
      <c r="G46" s="8">
        <f t="shared" si="0"/>
        <v>3.7153472819336972</v>
      </c>
      <c r="H46" s="9">
        <f t="shared" si="1"/>
        <v>72010.861018438925</v>
      </c>
      <c r="I46" s="10">
        <f>VLOOKUP(A46,'[1]Five Star Rates'!$C$14:$K$70,9,0)</f>
        <v>0.75</v>
      </c>
      <c r="J46" s="9">
        <f t="shared" si="2"/>
        <v>54008.14576382919</v>
      </c>
      <c r="K46" s="10">
        <f t="shared" si="3"/>
        <v>4.394888427156609E-2</v>
      </c>
      <c r="L46" s="9">
        <f t="shared" si="4"/>
        <v>54632.140796580221</v>
      </c>
      <c r="M46" s="9">
        <f t="shared" si="5"/>
        <v>108640.28656040941</v>
      </c>
      <c r="N46" s="11">
        <f t="shared" si="6"/>
        <v>5.6052154865550206</v>
      </c>
      <c r="V46" s="12" t="e">
        <f>IF(#REF!=3,M46)</f>
        <v>#REF!</v>
      </c>
      <c r="W46" s="12" t="e">
        <f>IF(#REF!=4,M46)</f>
        <v>#REF!</v>
      </c>
      <c r="X46" s="12" t="e">
        <f>IF(#REF!=5,M46)</f>
        <v>#REF!</v>
      </c>
    </row>
    <row r="47" spans="1:24" x14ac:dyDescent="0.25">
      <c r="A47" s="52" t="s">
        <v>47</v>
      </c>
      <c r="B47" s="52" t="s">
        <v>94</v>
      </c>
      <c r="C47" s="55">
        <f>VLOOKUP(A47,'[1]Five Star Rates'!$C$14:$E$70,3,0)</f>
        <v>3.75</v>
      </c>
      <c r="D47" s="55">
        <f>VLOOKUP(A47,'[1]Five Star Rates'!$C$14:$F$70,4,0)</f>
        <v>1</v>
      </c>
      <c r="E47" s="54">
        <f>VLOOKUP(A47,'[1]Five Star Rates'!$C$14:$G$70,5,0)</f>
        <v>2</v>
      </c>
      <c r="F47" s="54">
        <f>VLOOKUP(A47,'[1]Five Star Rates'!$C$14:$H$70,6,0)</f>
        <v>11789</v>
      </c>
      <c r="G47" s="56">
        <f t="shared" si="0"/>
        <v>3.7153472819336972</v>
      </c>
      <c r="H47" s="57">
        <f t="shared" si="1"/>
        <v>43800.229106716353</v>
      </c>
      <c r="I47" s="58">
        <f>VLOOKUP(A47,'[1]Five Star Rates'!$C$14:$K$70,9,0)</f>
        <v>0</v>
      </c>
      <c r="J47" s="57">
        <f t="shared" si="2"/>
        <v>0</v>
      </c>
      <c r="K47" s="58">
        <f t="shared" si="3"/>
        <v>0</v>
      </c>
      <c r="L47" s="57">
        <f t="shared" si="4"/>
        <v>0</v>
      </c>
      <c r="M47" s="57">
        <f t="shared" si="5"/>
        <v>0</v>
      </c>
      <c r="N47" s="59">
        <f t="shared" si="6"/>
        <v>0</v>
      </c>
      <c r="V47" s="12" t="e">
        <f>IF(#REF!=3,M47)</f>
        <v>#REF!</v>
      </c>
      <c r="W47" s="12" t="e">
        <f>IF(#REF!=4,M47)</f>
        <v>#REF!</v>
      </c>
      <c r="X47" s="12" t="e">
        <f>IF(#REF!=5,M47)</f>
        <v>#REF!</v>
      </c>
    </row>
    <row r="48" spans="1:24" x14ac:dyDescent="0.25">
      <c r="A48" s="50" t="s">
        <v>48</v>
      </c>
      <c r="B48" s="50" t="s">
        <v>94</v>
      </c>
      <c r="C48" s="18">
        <f>VLOOKUP(A48,'[1]Five Star Rates'!$C$14:$E$70,3,0)</f>
        <v>4.25</v>
      </c>
      <c r="D48" s="18">
        <f>VLOOKUP(A48,'[1]Five Star Rates'!$C$14:$F$70,4,0)</f>
        <v>2.5</v>
      </c>
      <c r="E48" s="3">
        <f>VLOOKUP(A48,'[1]Five Star Rates'!$C$14:$G$70,5,0)</f>
        <v>3</v>
      </c>
      <c r="F48" s="3">
        <f>VLOOKUP(A48,'[1]Five Star Rates'!$C$14:$H$70,6,0)</f>
        <v>10012</v>
      </c>
      <c r="G48" s="8">
        <f t="shared" si="0"/>
        <v>3.7153472819336972</v>
      </c>
      <c r="H48" s="9">
        <f t="shared" si="1"/>
        <v>37198.056986720178</v>
      </c>
      <c r="I48" s="10">
        <f>VLOOKUP(A48,'[1]Five Star Rates'!$C$14:$K$70,9,0)</f>
        <v>0.5</v>
      </c>
      <c r="J48" s="9">
        <f t="shared" si="2"/>
        <v>18599.028493360089</v>
      </c>
      <c r="K48" s="10">
        <f t="shared" si="3"/>
        <v>1.5134875290713711E-2</v>
      </c>
      <c r="L48" s="9">
        <f t="shared" si="4"/>
        <v>18813.91647423249</v>
      </c>
      <c r="M48" s="9">
        <f t="shared" si="5"/>
        <v>37412.944967592579</v>
      </c>
      <c r="N48" s="11">
        <f t="shared" si="6"/>
        <v>3.7368103243700137</v>
      </c>
      <c r="V48" s="12" t="e">
        <f>IF(#REF!=3,M48)</f>
        <v>#REF!</v>
      </c>
      <c r="W48" s="12" t="e">
        <f>IF(#REF!=4,M48)</f>
        <v>#REF!</v>
      </c>
      <c r="X48" s="12" t="e">
        <f>IF(#REF!=5,M48)</f>
        <v>#REF!</v>
      </c>
    </row>
    <row r="49" spans="1:24" x14ac:dyDescent="0.25">
      <c r="A49" s="50" t="s">
        <v>49</v>
      </c>
      <c r="B49" s="50" t="s">
        <v>95</v>
      </c>
      <c r="C49" s="18">
        <f>VLOOKUP(A49,'[1]Five Star Rates'!$C$14:$E$70,3,0)</f>
        <v>4.25</v>
      </c>
      <c r="D49" s="18">
        <f>VLOOKUP(A49,'[1]Five Star Rates'!$C$14:$F$70,4,0)</f>
        <v>3.5</v>
      </c>
      <c r="E49" s="3">
        <f>VLOOKUP(A49,'[1]Five Star Rates'!$C$14:$G$70,5,0)</f>
        <v>4</v>
      </c>
      <c r="F49" s="3">
        <f>VLOOKUP(A49,'[1]Five Star Rates'!$C$14:$H$70,6,0)</f>
        <v>9253</v>
      </c>
      <c r="G49" s="8">
        <f t="shared" si="0"/>
        <v>3.7153472819336972</v>
      </c>
      <c r="H49" s="9">
        <f t="shared" si="1"/>
        <v>34378.108399732504</v>
      </c>
      <c r="I49" s="10">
        <f>VLOOKUP(A49,'[1]Five Star Rates'!$C$14:$K$70,9,0)</f>
        <v>0.75</v>
      </c>
      <c r="J49" s="9">
        <f t="shared" si="2"/>
        <v>25783.581299799378</v>
      </c>
      <c r="K49" s="10">
        <f t="shared" si="3"/>
        <v>2.0981272632586992E-2</v>
      </c>
      <c r="L49" s="9">
        <f t="shared" si="4"/>
        <v>26081.477597294233</v>
      </c>
      <c r="M49" s="9">
        <f t="shared" si="5"/>
        <v>51865.058897093608</v>
      </c>
      <c r="N49" s="11">
        <f t="shared" si="6"/>
        <v>5.6052154865550206</v>
      </c>
      <c r="V49" s="12" t="e">
        <f>IF(#REF!=3,M49)</f>
        <v>#REF!</v>
      </c>
      <c r="W49" s="12" t="e">
        <f>IF(#REF!=4,M49)</f>
        <v>#REF!</v>
      </c>
      <c r="X49" s="12" t="e">
        <f>IF(#REF!=5,M49)</f>
        <v>#REF!</v>
      </c>
    </row>
    <row r="50" spans="1:24" x14ac:dyDescent="0.25">
      <c r="A50" s="50" t="s">
        <v>118</v>
      </c>
      <c r="B50" s="50" t="s">
        <v>96</v>
      </c>
      <c r="C50" s="18">
        <f>VLOOKUP(A50,'[1]Five Star Rates'!$C$14:$E$70,3,0)</f>
        <v>4</v>
      </c>
      <c r="D50" s="18">
        <f>VLOOKUP(A50,'[1]Five Star Rates'!$C$14:$F$70,4,0)</f>
        <v>4.25</v>
      </c>
      <c r="E50" s="3">
        <f>VLOOKUP(A50,'[1]Five Star Rates'!$C$14:$G$70,5,0)</f>
        <v>4</v>
      </c>
      <c r="F50" s="3">
        <f>VLOOKUP(A50,'[1]Five Star Rates'!$C$14:$H$70,6,0)</f>
        <v>20932</v>
      </c>
      <c r="G50" s="8">
        <f t="shared" ref="G50:G74" si="7">+$M$15/$F$76</f>
        <v>3.7153472819336972</v>
      </c>
      <c r="H50" s="9">
        <f t="shared" si="1"/>
        <v>77769.649305436149</v>
      </c>
      <c r="I50" s="10">
        <f>VLOOKUP(A50,'[1]Five Star Rates'!$C$14:$K$70,9,0)</f>
        <v>0.75</v>
      </c>
      <c r="J50" s="9">
        <f t="shared" si="2"/>
        <v>58327.236979077112</v>
      </c>
      <c r="K50" s="10">
        <f t="shared" ref="K50:K74" si="8">+J50/$J$76</f>
        <v>4.7463525207533865E-2</v>
      </c>
      <c r="L50" s="9">
        <f t="shared" ref="L50:L74" si="9">+K50*($H$76-$J$76)</f>
        <v>59001.133585492578</v>
      </c>
      <c r="M50" s="9">
        <f t="shared" si="5"/>
        <v>117328.37056456969</v>
      </c>
      <c r="N50" s="11">
        <f t="shared" si="6"/>
        <v>5.6052154865550206</v>
      </c>
      <c r="V50" s="12" t="e">
        <f>IF(#REF!=3,M50)</f>
        <v>#REF!</v>
      </c>
      <c r="W50" s="12" t="e">
        <f>IF(#REF!=4,M50)</f>
        <v>#REF!</v>
      </c>
      <c r="X50" s="12" t="e">
        <f>IF(#REF!=5,M50)</f>
        <v>#REF!</v>
      </c>
    </row>
    <row r="51" spans="1:24" x14ac:dyDescent="0.25">
      <c r="A51" s="50" t="s">
        <v>50</v>
      </c>
      <c r="B51" s="50" t="s">
        <v>96</v>
      </c>
      <c r="C51" s="18">
        <f>VLOOKUP(A51,'[1]Five Star Rates'!$C$14:$E$70,3,0)</f>
        <v>3.75</v>
      </c>
      <c r="D51" s="18">
        <f>VLOOKUP(A51,'[1]Five Star Rates'!$C$14:$F$70,4,0)</f>
        <v>2.75</v>
      </c>
      <c r="E51" s="3">
        <f>VLOOKUP(A51,'[1]Five Star Rates'!$C$14:$G$70,5,0)</f>
        <v>3</v>
      </c>
      <c r="F51" s="3">
        <f>VLOOKUP(A51,'[1]Five Star Rates'!$C$14:$H$70,6,0)</f>
        <v>19888</v>
      </c>
      <c r="G51" s="8">
        <f t="shared" si="7"/>
        <v>3.7153472819336972</v>
      </c>
      <c r="H51" s="9">
        <f t="shared" si="1"/>
        <v>73890.826743097365</v>
      </c>
      <c r="I51" s="10">
        <f>VLOOKUP(A51,'[1]Five Star Rates'!$C$14:$K$70,9,0)</f>
        <v>0.5</v>
      </c>
      <c r="J51" s="9">
        <f t="shared" si="2"/>
        <v>36945.413371548682</v>
      </c>
      <c r="K51" s="10">
        <f t="shared" si="8"/>
        <v>3.0064162982592315E-2</v>
      </c>
      <c r="L51" s="9">
        <f t="shared" si="9"/>
        <v>37372.270359522146</v>
      </c>
      <c r="M51" s="9">
        <f t="shared" si="5"/>
        <v>74317.683731070836</v>
      </c>
      <c r="N51" s="11">
        <f t="shared" si="6"/>
        <v>3.7368103243700137</v>
      </c>
      <c r="V51" s="12" t="e">
        <f>IF(#REF!=3,M51)</f>
        <v>#REF!</v>
      </c>
      <c r="W51" s="12" t="e">
        <f>IF(#REF!=4,M51)</f>
        <v>#REF!</v>
      </c>
      <c r="X51" s="12" t="e">
        <f>IF(#REF!=5,M51)</f>
        <v>#REF!</v>
      </c>
    </row>
    <row r="52" spans="1:24" x14ac:dyDescent="0.25">
      <c r="A52" s="53" t="s">
        <v>51</v>
      </c>
      <c r="B52" s="52" t="s">
        <v>96</v>
      </c>
      <c r="C52" s="55">
        <f>VLOOKUP(A52,'[1]Five Star Rates'!$C$14:$E$70,3,0)</f>
        <v>2</v>
      </c>
      <c r="D52" s="55">
        <f>VLOOKUP(A52,'[1]Five Star Rates'!$C$14:$F$70,4,0)</f>
        <v>3.25</v>
      </c>
      <c r="E52" s="54">
        <f>VLOOKUP(A52,'[1]Five Star Rates'!$C$14:$G$70,5,0)</f>
        <v>3</v>
      </c>
      <c r="F52" s="54">
        <f>VLOOKUP(A52,'[1]Five Star Rates'!$C$14:$H$70,6,0)</f>
        <v>14687</v>
      </c>
      <c r="G52" s="56">
        <f t="shared" si="7"/>
        <v>3.7153472819336972</v>
      </c>
      <c r="H52" s="57">
        <f t="shared" si="1"/>
        <v>54567.305529760211</v>
      </c>
      <c r="I52" s="58">
        <f>VLOOKUP(A52,'[1]Five Star Rates'!$C$14:$K$70,9,0)</f>
        <v>0.5</v>
      </c>
      <c r="J52" s="57">
        <f t="shared" si="2"/>
        <v>27283.652764880106</v>
      </c>
      <c r="K52" s="58">
        <f t="shared" si="8"/>
        <v>2.2201949000670421E-2</v>
      </c>
      <c r="L52" s="57">
        <f t="shared" si="9"/>
        <v>27598.880469142285</v>
      </c>
      <c r="M52" s="57">
        <f t="shared" si="5"/>
        <v>54882.53323402239</v>
      </c>
      <c r="N52" s="59">
        <f t="shared" si="6"/>
        <v>3.7368103243700137</v>
      </c>
      <c r="V52" s="12" t="e">
        <f>IF(#REF!=3,M52)</f>
        <v>#REF!</v>
      </c>
      <c r="W52" s="12" t="e">
        <f>IF(#REF!=4,M52)</f>
        <v>#REF!</v>
      </c>
      <c r="X52" s="12" t="e">
        <f>IF(#REF!=5,M52)</f>
        <v>#REF!</v>
      </c>
    </row>
    <row r="53" spans="1:24" x14ac:dyDescent="0.25">
      <c r="A53" s="50" t="s">
        <v>52</v>
      </c>
      <c r="B53" s="50" t="s">
        <v>97</v>
      </c>
      <c r="C53" s="18">
        <f>VLOOKUP(A53,'[1]Five Star Rates'!$C$14:$E$70,3,0)</f>
        <v>2.5</v>
      </c>
      <c r="D53" s="18">
        <f>VLOOKUP(A53,'[1]Five Star Rates'!$C$14:$F$70,4,0)</f>
        <v>2</v>
      </c>
      <c r="E53" s="3">
        <f>VLOOKUP(A53,'[1]Five Star Rates'!$C$14:$G$70,5,0)</f>
        <v>2</v>
      </c>
      <c r="F53" s="3">
        <f>VLOOKUP(A53,'[1]Five Star Rates'!$C$14:$H$70,6,0)</f>
        <v>11302</v>
      </c>
      <c r="G53" s="8">
        <f t="shared" si="7"/>
        <v>3.7153472819336972</v>
      </c>
      <c r="H53" s="9">
        <f t="shared" si="1"/>
        <v>41990.854980414646</v>
      </c>
      <c r="I53" s="10">
        <f>VLOOKUP(A53,'[1]Five Star Rates'!$C$14:$K$70,9,0)</f>
        <v>0</v>
      </c>
      <c r="J53" s="9">
        <f t="shared" si="2"/>
        <v>0</v>
      </c>
      <c r="K53" s="10">
        <f t="shared" si="8"/>
        <v>0</v>
      </c>
      <c r="L53" s="9">
        <f t="shared" si="9"/>
        <v>0</v>
      </c>
      <c r="M53" s="9">
        <f t="shared" si="5"/>
        <v>0</v>
      </c>
      <c r="N53" s="11">
        <f t="shared" si="6"/>
        <v>0</v>
      </c>
      <c r="V53" s="12" t="e">
        <f>IF(#REF!=3,M53)</f>
        <v>#REF!</v>
      </c>
      <c r="W53" s="12" t="e">
        <f>IF(#REF!=4,M53)</f>
        <v>#REF!</v>
      </c>
      <c r="X53" s="12" t="e">
        <f>IF(#REF!=5,M53)</f>
        <v>#REF!</v>
      </c>
    </row>
    <row r="54" spans="1:24" x14ac:dyDescent="0.25">
      <c r="A54" s="50" t="s">
        <v>53</v>
      </c>
      <c r="B54" s="50" t="s">
        <v>98</v>
      </c>
      <c r="C54" s="18">
        <f>VLOOKUP(A54,'[1]Five Star Rates'!$C$14:$E$70,3,0)</f>
        <v>4.75</v>
      </c>
      <c r="D54" s="18">
        <f>VLOOKUP(A54,'[1]Five Star Rates'!$C$14:$F$70,4,0)</f>
        <v>2.25</v>
      </c>
      <c r="E54" s="3">
        <f>VLOOKUP(A54,'[1]Five Star Rates'!$C$14:$G$70,5,0)</f>
        <v>4</v>
      </c>
      <c r="F54" s="3">
        <f>VLOOKUP(A54,'[1]Five Star Rates'!$C$14:$H$70,6,0)</f>
        <v>5550</v>
      </c>
      <c r="G54" s="8">
        <f t="shared" si="7"/>
        <v>3.7153472819336972</v>
      </c>
      <c r="H54" s="9">
        <f t="shared" si="1"/>
        <v>20620.177414732021</v>
      </c>
      <c r="I54" s="10">
        <f>VLOOKUP(A54,'[1]Five Star Rates'!$C$14:$K$70,9,0)</f>
        <v>0.75</v>
      </c>
      <c r="J54" s="9">
        <f t="shared" si="2"/>
        <v>15465.133061049015</v>
      </c>
      <c r="K54" s="10">
        <f t="shared" si="8"/>
        <v>1.2584682061045909E-2</v>
      </c>
      <c r="L54" s="9">
        <f t="shared" si="9"/>
        <v>15643.812889331351</v>
      </c>
      <c r="M54" s="9">
        <f t="shared" si="5"/>
        <v>31108.945950380366</v>
      </c>
      <c r="N54" s="11">
        <f t="shared" si="6"/>
        <v>5.6052154865550206</v>
      </c>
      <c r="V54" s="12" t="e">
        <f>IF(#REF!=3,M54)</f>
        <v>#REF!</v>
      </c>
      <c r="W54" s="12" t="e">
        <f>IF(#REF!=4,M54)</f>
        <v>#REF!</v>
      </c>
      <c r="X54" s="12" t="e">
        <f>IF(#REF!=5,M54)</f>
        <v>#REF!</v>
      </c>
    </row>
    <row r="55" spans="1:24" x14ac:dyDescent="0.25">
      <c r="A55" s="50" t="s">
        <v>54</v>
      </c>
      <c r="B55" s="50" t="s">
        <v>98</v>
      </c>
      <c r="C55" s="18">
        <f>VLOOKUP(A55,'[1]Five Star Rates'!$C$14:$E$70,3,0)</f>
        <v>4</v>
      </c>
      <c r="D55" s="18">
        <f>VLOOKUP(A55,'[1]Five Star Rates'!$C$14:$F$70,4,0)</f>
        <v>4</v>
      </c>
      <c r="E55" s="3">
        <f>VLOOKUP(A55,'[1]Five Star Rates'!$C$14:$G$70,5,0)</f>
        <v>4</v>
      </c>
      <c r="F55" s="3">
        <f>VLOOKUP(A55,'[1]Five Star Rates'!$C$14:$H$70,6,0)</f>
        <v>9766</v>
      </c>
      <c r="G55" s="8">
        <f t="shared" si="7"/>
        <v>3.7153472819336972</v>
      </c>
      <c r="H55" s="9">
        <f t="shared" si="1"/>
        <v>36284.081555364486</v>
      </c>
      <c r="I55" s="10">
        <f>VLOOKUP(A55,'[1]Five Star Rates'!$C$14:$K$70,9,0)</f>
        <v>0.75</v>
      </c>
      <c r="J55" s="9">
        <f t="shared" si="2"/>
        <v>27213.061166523366</v>
      </c>
      <c r="K55" s="10">
        <f t="shared" si="8"/>
        <v>2.2144505406878262E-2</v>
      </c>
      <c r="L55" s="9">
        <f t="shared" si="9"/>
        <v>27527.473275172968</v>
      </c>
      <c r="M55" s="9">
        <f t="shared" si="5"/>
        <v>54740.534441696334</v>
      </c>
      <c r="N55" s="11">
        <f t="shared" si="6"/>
        <v>5.6052154865550206</v>
      </c>
      <c r="V55" s="12" t="e">
        <f>IF(#REF!=3,M55)</f>
        <v>#REF!</v>
      </c>
      <c r="W55" s="12" t="e">
        <f>IF(#REF!=4,M55)</f>
        <v>#REF!</v>
      </c>
      <c r="X55" s="12" t="e">
        <f>IF(#REF!=5,M55)</f>
        <v>#REF!</v>
      </c>
    </row>
    <row r="56" spans="1:24" x14ac:dyDescent="0.25">
      <c r="A56" s="50" t="s">
        <v>55</v>
      </c>
      <c r="B56" s="50" t="s">
        <v>99</v>
      </c>
      <c r="C56" s="18">
        <f>VLOOKUP(A56,'[1]Five Star Rates'!$C$14:$E$70,3,0)</f>
        <v>5</v>
      </c>
      <c r="D56" s="18">
        <f>VLOOKUP(A56,'[1]Five Star Rates'!$C$14:$F$70,4,0)</f>
        <v>3</v>
      </c>
      <c r="E56" s="3">
        <f>VLOOKUP(A56,'[1]Five Star Rates'!$C$14:$G$70,5,0)</f>
        <v>4</v>
      </c>
      <c r="F56" s="3">
        <f>VLOOKUP(A56,'[1]Five Star Rates'!$C$14:$H$70,6,0)</f>
        <v>20540</v>
      </c>
      <c r="G56" s="8">
        <f t="shared" si="7"/>
        <v>3.7153472819336972</v>
      </c>
      <c r="H56" s="9">
        <f t="shared" si="1"/>
        <v>76313.233170918145</v>
      </c>
      <c r="I56" s="10">
        <f>VLOOKUP(A56,'[1]Five Star Rates'!$C$14:$K$70,9,0)</f>
        <v>0.75</v>
      </c>
      <c r="J56" s="9">
        <f t="shared" si="2"/>
        <v>57234.924878188613</v>
      </c>
      <c r="K56" s="10">
        <f t="shared" si="8"/>
        <v>4.6574661177276218E-2</v>
      </c>
      <c r="L56" s="9">
        <f t="shared" si="9"/>
        <v>57896.201215651527</v>
      </c>
      <c r="M56" s="9">
        <f t="shared" si="5"/>
        <v>115131.12609384014</v>
      </c>
      <c r="N56" s="11">
        <f t="shared" si="6"/>
        <v>5.6052154865550214</v>
      </c>
      <c r="V56" s="12" t="e">
        <f>IF(#REF!=3,M56)</f>
        <v>#REF!</v>
      </c>
      <c r="W56" s="12" t="e">
        <f>IF(#REF!=4,M56)</f>
        <v>#REF!</v>
      </c>
      <c r="X56" s="12" t="e">
        <f>IF(#REF!=5,M56)</f>
        <v>#REF!</v>
      </c>
    </row>
    <row r="57" spans="1:24" x14ac:dyDescent="0.25">
      <c r="A57" s="52" t="s">
        <v>56</v>
      </c>
      <c r="B57" s="52" t="s">
        <v>100</v>
      </c>
      <c r="C57" s="55">
        <f>VLOOKUP(A57,'[1]Five Star Rates'!$C$14:$E$70,3,0)</f>
        <v>4</v>
      </c>
      <c r="D57" s="55">
        <f>VLOOKUP(A57,'[1]Five Star Rates'!$C$14:$F$70,4,0)</f>
        <v>3.25</v>
      </c>
      <c r="E57" s="54">
        <f>VLOOKUP(A57,'[1]Five Star Rates'!$C$14:$G$70,5,0)</f>
        <v>4</v>
      </c>
      <c r="F57" s="54">
        <f>VLOOKUP(A57,'[1]Five Star Rates'!$C$14:$H$70,6,0)</f>
        <v>8797</v>
      </c>
      <c r="G57" s="56">
        <f t="shared" si="7"/>
        <v>3.7153472819336972</v>
      </c>
      <c r="H57" s="57">
        <f t="shared" si="1"/>
        <v>32683.910039170736</v>
      </c>
      <c r="I57" s="58">
        <f>VLOOKUP(A57,'[1]Five Star Rates'!$C$14:$K$70,9,0)</f>
        <v>0.75</v>
      </c>
      <c r="J57" s="57">
        <f t="shared" si="2"/>
        <v>24512.932529378053</v>
      </c>
      <c r="K57" s="58">
        <f t="shared" si="8"/>
        <v>1.9947287944328086E-2</v>
      </c>
      <c r="L57" s="57">
        <f t="shared" si="9"/>
        <v>24796.148105846471</v>
      </c>
      <c r="M57" s="57">
        <f t="shared" si="5"/>
        <v>49309.080635224527</v>
      </c>
      <c r="N57" s="59">
        <f t="shared" si="6"/>
        <v>5.6052154865550214</v>
      </c>
      <c r="V57" s="12" t="e">
        <f>IF(#REF!=3,M57)</f>
        <v>#REF!</v>
      </c>
      <c r="W57" s="12" t="e">
        <f>IF(#REF!=4,M57)</f>
        <v>#REF!</v>
      </c>
      <c r="X57" s="12" t="e">
        <f>IF(#REF!=5,M57)</f>
        <v>#REF!</v>
      </c>
    </row>
    <row r="58" spans="1:24" x14ac:dyDescent="0.25">
      <c r="A58" s="50" t="s">
        <v>57</v>
      </c>
      <c r="B58" s="50" t="s">
        <v>101</v>
      </c>
      <c r="C58" s="18">
        <f>VLOOKUP(A58,'[1]Five Star Rates'!$C$14:$E$70,3,0)</f>
        <v>2.25</v>
      </c>
      <c r="D58" s="18">
        <f>VLOOKUP(A58,'[1]Five Star Rates'!$C$14:$F$70,4,0)</f>
        <v>1.75</v>
      </c>
      <c r="E58" s="3">
        <f>VLOOKUP(A58,'[1]Five Star Rates'!$C$14:$G$70,5,0)</f>
        <v>2</v>
      </c>
      <c r="F58" s="3">
        <f>VLOOKUP(A58,'[1]Five Star Rates'!$C$14:$H$70,6,0)</f>
        <v>7365</v>
      </c>
      <c r="G58" s="8">
        <f t="shared" si="7"/>
        <v>3.7153472819336972</v>
      </c>
      <c r="H58" s="9">
        <f t="shared" si="1"/>
        <v>27363.532731441679</v>
      </c>
      <c r="I58" s="10">
        <f>VLOOKUP(A58,'[1]Five Star Rates'!$C$14:$K$70,9,0)</f>
        <v>0</v>
      </c>
      <c r="J58" s="9">
        <f t="shared" si="2"/>
        <v>0</v>
      </c>
      <c r="K58" s="10">
        <f t="shared" si="8"/>
        <v>0</v>
      </c>
      <c r="L58" s="9">
        <f t="shared" si="9"/>
        <v>0</v>
      </c>
      <c r="M58" s="9">
        <f t="shared" si="5"/>
        <v>0</v>
      </c>
      <c r="N58" s="11">
        <f t="shared" si="6"/>
        <v>0</v>
      </c>
      <c r="V58" s="12" t="e">
        <f>IF(#REF!=3,M58)</f>
        <v>#REF!</v>
      </c>
      <c r="W58" s="12" t="e">
        <f>IF(#REF!=4,M58)</f>
        <v>#REF!</v>
      </c>
      <c r="X58" s="12" t="e">
        <f>IF(#REF!=5,M58)</f>
        <v>#REF!</v>
      </c>
    </row>
    <row r="59" spans="1:24" x14ac:dyDescent="0.25">
      <c r="A59" s="50" t="s">
        <v>58</v>
      </c>
      <c r="B59" s="50" t="s">
        <v>102</v>
      </c>
      <c r="C59" s="18">
        <f>VLOOKUP(A59,'[1]Five Star Rates'!$C$14:$E$70,3,0)</f>
        <v>4.75</v>
      </c>
      <c r="D59" s="18">
        <f>VLOOKUP(A59,'[1]Five Star Rates'!$C$14:$F$70,4,0)</f>
        <v>1.5</v>
      </c>
      <c r="E59" s="3">
        <f>VLOOKUP(A59,'[1]Five Star Rates'!$C$14:$G$70,5,0)</f>
        <v>3</v>
      </c>
      <c r="F59" s="3">
        <f>VLOOKUP(A59,'[1]Five Star Rates'!$C$14:$H$70,6,0)</f>
        <v>10132</v>
      </c>
      <c r="G59" s="8">
        <f t="shared" si="7"/>
        <v>3.7153472819336972</v>
      </c>
      <c r="H59" s="9">
        <f t="shared" si="1"/>
        <v>37643.898660552222</v>
      </c>
      <c r="I59" s="10">
        <f>VLOOKUP(A59,'[1]Five Star Rates'!$C$14:$K$70,9,0)</f>
        <v>0.5</v>
      </c>
      <c r="J59" s="9">
        <f t="shared" si="2"/>
        <v>18821.949330276111</v>
      </c>
      <c r="K59" s="10">
        <f t="shared" si="8"/>
        <v>1.5316276113215274E-2</v>
      </c>
      <c r="L59" s="9">
        <f t="shared" si="9"/>
        <v>19039.412876240873</v>
      </c>
      <c r="M59" s="9">
        <f t="shared" si="5"/>
        <v>37861.362206516984</v>
      </c>
      <c r="N59" s="11">
        <f t="shared" si="6"/>
        <v>3.7368103243700141</v>
      </c>
      <c r="V59" s="12" t="e">
        <f>IF(#REF!=3,M59)</f>
        <v>#REF!</v>
      </c>
      <c r="W59" s="12" t="e">
        <f>IF(#REF!=4,M59)</f>
        <v>#REF!</v>
      </c>
      <c r="X59" s="12" t="e">
        <f>IF(#REF!=5,M59)</f>
        <v>#REF!</v>
      </c>
    </row>
    <row r="60" spans="1:24" x14ac:dyDescent="0.25">
      <c r="A60" s="50" t="s">
        <v>59</v>
      </c>
      <c r="B60" s="50" t="s">
        <v>102</v>
      </c>
      <c r="C60" s="18">
        <f>VLOOKUP(A60,'[1]Five Star Rates'!$C$14:$E$70,3,0)</f>
        <v>3.5</v>
      </c>
      <c r="D60" s="18">
        <f>VLOOKUP(A60,'[1]Five Star Rates'!$C$14:$F$70,4,0)</f>
        <v>3.25</v>
      </c>
      <c r="E60" s="3">
        <f>VLOOKUP(A60,'[1]Five Star Rates'!$C$14:$G$70,5,0)</f>
        <v>3</v>
      </c>
      <c r="F60" s="3">
        <f>VLOOKUP(A60,'[1]Five Star Rates'!$C$14:$H$70,6,0)</f>
        <v>13714</v>
      </c>
      <c r="G60" s="8">
        <f t="shared" si="7"/>
        <v>3.7153472819336972</v>
      </c>
      <c r="H60" s="9">
        <f t="shared" si="1"/>
        <v>50952.272624438723</v>
      </c>
      <c r="I60" s="10">
        <f>VLOOKUP(A60,'[1]Five Star Rates'!$C$14:$K$70,9,0)</f>
        <v>0.5</v>
      </c>
      <c r="J60" s="9">
        <f t="shared" si="2"/>
        <v>25476.136312219362</v>
      </c>
      <c r="K60" s="10">
        <f t="shared" si="8"/>
        <v>2.0731090664886917E-2</v>
      </c>
      <c r="L60" s="9">
        <f t="shared" si="9"/>
        <v>25770.480476191005</v>
      </c>
      <c r="M60" s="9">
        <f t="shared" si="5"/>
        <v>51246.616788410363</v>
      </c>
      <c r="N60" s="11">
        <f t="shared" si="6"/>
        <v>3.7368103243700133</v>
      </c>
      <c r="V60" s="12" t="e">
        <f>IF(#REF!=3,M60)</f>
        <v>#REF!</v>
      </c>
      <c r="W60" s="12" t="e">
        <f>IF(#REF!=4,M60)</f>
        <v>#REF!</v>
      </c>
      <c r="X60" s="12" t="e">
        <f>IF(#REF!=5,M60)</f>
        <v>#REF!</v>
      </c>
    </row>
    <row r="61" spans="1:24" x14ac:dyDescent="0.25">
      <c r="A61" s="50" t="s">
        <v>60</v>
      </c>
      <c r="B61" s="50" t="s">
        <v>102</v>
      </c>
      <c r="C61" s="18">
        <f>VLOOKUP(A61,'[1]Five Star Rates'!$C$14:$E$70,3,0)</f>
        <v>5</v>
      </c>
      <c r="D61" s="18">
        <f>VLOOKUP(A61,'[1]Five Star Rates'!$C$14:$F$70,4,0)</f>
        <v>3.75</v>
      </c>
      <c r="E61" s="3">
        <f>VLOOKUP(A61,'[1]Five Star Rates'!$C$14:$G$70,5,0)</f>
        <v>4</v>
      </c>
      <c r="F61" s="3">
        <f>VLOOKUP(A61,'[1]Five Star Rates'!$C$14:$H$70,6,0)</f>
        <v>30529</v>
      </c>
      <c r="G61" s="8">
        <f t="shared" si="7"/>
        <v>3.7153472819336972</v>
      </c>
      <c r="H61" s="9">
        <f t="shared" si="1"/>
        <v>113425.83717015384</v>
      </c>
      <c r="I61" s="10">
        <f>VLOOKUP(A61,'[1]Five Star Rates'!$C$14:$K$70,9,0)</f>
        <v>0.75</v>
      </c>
      <c r="J61" s="9">
        <f t="shared" si="2"/>
        <v>85069.377877615378</v>
      </c>
      <c r="K61" s="10">
        <f t="shared" si="8"/>
        <v>6.9224821376877577E-2</v>
      </c>
      <c r="L61" s="9">
        <f t="shared" si="9"/>
        <v>86052.245711422845</v>
      </c>
      <c r="M61" s="9">
        <f t="shared" si="5"/>
        <v>171121.62358903821</v>
      </c>
      <c r="N61" s="11">
        <f t="shared" si="6"/>
        <v>5.6052154865550197</v>
      </c>
      <c r="V61" s="12" t="e">
        <f>IF(#REF!=3,M61)</f>
        <v>#REF!</v>
      </c>
      <c r="W61" s="12" t="e">
        <f>IF(#REF!=4,M61)</f>
        <v>#REF!</v>
      </c>
      <c r="X61" s="12" t="e">
        <f>IF(#REF!=5,M61)</f>
        <v>#REF!</v>
      </c>
    </row>
    <row r="62" spans="1:24" x14ac:dyDescent="0.25">
      <c r="A62" s="52" t="s">
        <v>61</v>
      </c>
      <c r="B62" s="52" t="s">
        <v>103</v>
      </c>
      <c r="C62" s="55">
        <f>VLOOKUP(A62,'[1]Five Star Rates'!$C$14:$E$70,3,0)</f>
        <v>4</v>
      </c>
      <c r="D62" s="55">
        <f>VLOOKUP(A62,'[1]Five Star Rates'!$C$14:$F$70,4,0)</f>
        <v>4.25</v>
      </c>
      <c r="E62" s="54">
        <f>VLOOKUP(A62,'[1]Five Star Rates'!$C$14:$G$70,5,0)</f>
        <v>4</v>
      </c>
      <c r="F62" s="54">
        <f>VLOOKUP(A62,'[1]Five Star Rates'!$C$14:$H$70,6,0)</f>
        <v>5480</v>
      </c>
      <c r="G62" s="56">
        <f t="shared" si="7"/>
        <v>3.7153472819336972</v>
      </c>
      <c r="H62" s="57">
        <f t="shared" si="1"/>
        <v>20360.103104996662</v>
      </c>
      <c r="I62" s="58">
        <f>VLOOKUP(A62,'[1]Five Star Rates'!$C$14:$K$70,9,0)</f>
        <v>0.75</v>
      </c>
      <c r="J62" s="57">
        <f t="shared" si="2"/>
        <v>15270.077328747497</v>
      </c>
      <c r="K62" s="58">
        <f t="shared" si="8"/>
        <v>1.2425956341357042E-2</v>
      </c>
      <c r="L62" s="57">
        <f t="shared" si="9"/>
        <v>15446.503537574017</v>
      </c>
      <c r="M62" s="57">
        <f t="shared" si="5"/>
        <v>30716.580866321514</v>
      </c>
      <c r="N62" s="59">
        <f t="shared" si="6"/>
        <v>5.6052154865550206</v>
      </c>
      <c r="V62" s="12" t="e">
        <f>IF(#REF!=3,M62)</f>
        <v>#REF!</v>
      </c>
      <c r="W62" s="12" t="e">
        <f>IF(#REF!=4,M62)</f>
        <v>#REF!</v>
      </c>
      <c r="X62" s="12" t="e">
        <f>IF(#REF!=5,M62)</f>
        <v>#REF!</v>
      </c>
    </row>
    <row r="63" spans="1:24" x14ac:dyDescent="0.25">
      <c r="A63" s="50" t="s">
        <v>62</v>
      </c>
      <c r="B63" s="50" t="s">
        <v>104</v>
      </c>
      <c r="C63" s="18">
        <f>VLOOKUP(A63,'[1]Five Star Rates'!$C$14:$E$70,3,0)</f>
        <v>5</v>
      </c>
      <c r="D63" s="18">
        <f>VLOOKUP(A63,'[1]Five Star Rates'!$C$14:$F$70,4,0)</f>
        <v>2.25</v>
      </c>
      <c r="E63" s="3">
        <f>VLOOKUP(A63,'[1]Five Star Rates'!$C$14:$G$70,5,0)</f>
        <v>4</v>
      </c>
      <c r="F63" s="3">
        <f>VLOOKUP(A63,'[1]Five Star Rates'!$C$14:$H$70,6,0)</f>
        <v>4964</v>
      </c>
      <c r="G63" s="8">
        <f t="shared" si="7"/>
        <v>3.7153472819336972</v>
      </c>
      <c r="H63" s="9">
        <f t="shared" si="1"/>
        <v>18442.983907518872</v>
      </c>
      <c r="I63" s="10">
        <f>VLOOKUP(A63,'[1]Five Star Rates'!$C$14:$K$70,9,0)</f>
        <v>0.75</v>
      </c>
      <c r="J63" s="9">
        <f t="shared" si="2"/>
        <v>13832.237930639154</v>
      </c>
      <c r="K63" s="10">
        <f t="shared" si="8"/>
        <v>1.1255921036221962E-2</v>
      </c>
      <c r="L63" s="9">
        <f t="shared" si="9"/>
        <v>13992.051744619966</v>
      </c>
      <c r="M63" s="9">
        <f t="shared" si="5"/>
        <v>27824.289675259119</v>
      </c>
      <c r="N63" s="11">
        <f t="shared" si="6"/>
        <v>5.6052154865550197</v>
      </c>
      <c r="V63" s="12" t="e">
        <f>IF(#REF!=3,M63)</f>
        <v>#REF!</v>
      </c>
      <c r="W63" s="12" t="e">
        <f>IF(#REF!=4,M63)</f>
        <v>#REF!</v>
      </c>
      <c r="X63" s="12" t="e">
        <f>IF(#REF!=5,M63)</f>
        <v>#REF!</v>
      </c>
    </row>
    <row r="64" spans="1:24" x14ac:dyDescent="0.25">
      <c r="A64" s="50" t="s">
        <v>63</v>
      </c>
      <c r="B64" s="50" t="s">
        <v>105</v>
      </c>
      <c r="C64" s="18">
        <f>VLOOKUP(A64,'[1]Five Star Rates'!$C$14:$E$70,3,0)</f>
        <v>4.5</v>
      </c>
      <c r="D64" s="18">
        <f>VLOOKUP(A64,'[1]Five Star Rates'!$C$14:$F$70,4,0)</f>
        <v>2</v>
      </c>
      <c r="E64" s="3">
        <f>VLOOKUP(A64,'[1]Five Star Rates'!$C$14:$G$70,5,0)</f>
        <v>3</v>
      </c>
      <c r="F64" s="3">
        <f>VLOOKUP(A64,'[1]Five Star Rates'!$C$14:$H$70,6,0)</f>
        <v>8321</v>
      </c>
      <c r="G64" s="8">
        <f t="shared" si="7"/>
        <v>3.7153472819336972</v>
      </c>
      <c r="H64" s="9">
        <f t="shared" si="1"/>
        <v>30915.404732970295</v>
      </c>
      <c r="I64" s="10">
        <f>VLOOKUP(A64,'[1]Five Star Rates'!$C$14:$K$70,9,0)</f>
        <v>0.5</v>
      </c>
      <c r="J64" s="9">
        <f t="shared" si="2"/>
        <v>15457.702366485148</v>
      </c>
      <c r="K64" s="10">
        <f t="shared" si="8"/>
        <v>1.2578635366962524E-2</v>
      </c>
      <c r="L64" s="9">
        <f t="shared" si="9"/>
        <v>15636.296342597738</v>
      </c>
      <c r="M64" s="9">
        <f t="shared" si="5"/>
        <v>31093.998709082887</v>
      </c>
      <c r="N64" s="11">
        <f t="shared" si="6"/>
        <v>3.7368103243700141</v>
      </c>
      <c r="V64" s="12" t="e">
        <f>IF(#REF!=3,M64)</f>
        <v>#REF!</v>
      </c>
      <c r="W64" s="12" t="e">
        <f>IF(#REF!=4,M64)</f>
        <v>#REF!</v>
      </c>
      <c r="X64" s="12" t="e">
        <f>IF(#REF!=5,M64)</f>
        <v>#REF!</v>
      </c>
    </row>
    <row r="65" spans="1:25" x14ac:dyDescent="0.25">
      <c r="A65" s="50" t="s">
        <v>64</v>
      </c>
      <c r="B65" s="50" t="s">
        <v>106</v>
      </c>
      <c r="C65" s="18">
        <f>VLOOKUP(A65,'[1]Five Star Rates'!$C$14:$E$70,3,0)</f>
        <v>2.5</v>
      </c>
      <c r="D65" s="18">
        <f>VLOOKUP(A65,'[1]Five Star Rates'!$C$14:$F$70,4,0)</f>
        <v>3</v>
      </c>
      <c r="E65" s="3">
        <f>VLOOKUP(A65,'[1]Five Star Rates'!$C$14:$G$70,5,0)</f>
        <v>3</v>
      </c>
      <c r="F65" s="3">
        <f>VLOOKUP(A65,'[1]Five Star Rates'!$C$14:$H$70,6,0)</f>
        <v>8658</v>
      </c>
      <c r="G65" s="8">
        <f t="shared" si="7"/>
        <v>3.7153472819336972</v>
      </c>
      <c r="H65" s="9">
        <f t="shared" si="1"/>
        <v>32167.476766981952</v>
      </c>
      <c r="I65" s="10">
        <f>VLOOKUP(A65,'[1]Five Star Rates'!$C$14:$K$70,9,0)</f>
        <v>0.5</v>
      </c>
      <c r="J65" s="9">
        <f t="shared" si="2"/>
        <v>16083.738383490976</v>
      </c>
      <c r="K65" s="10">
        <f t="shared" si="8"/>
        <v>1.3088069343487746E-2</v>
      </c>
      <c r="L65" s="9">
        <f t="shared" si="9"/>
        <v>16269.565404904604</v>
      </c>
      <c r="M65" s="9">
        <f t="shared" si="5"/>
        <v>32353.30378839558</v>
      </c>
      <c r="N65" s="11">
        <f t="shared" si="6"/>
        <v>3.7368103243700137</v>
      </c>
      <c r="V65" s="12" t="e">
        <f>IF(#REF!=3,M65)</f>
        <v>#REF!</v>
      </c>
      <c r="W65" s="12" t="e">
        <f>IF(#REF!=4,M65)</f>
        <v>#REF!</v>
      </c>
      <c r="X65" s="12" t="e">
        <f>IF(#REF!=5,M65)</f>
        <v>#REF!</v>
      </c>
    </row>
    <row r="66" spans="1:25" x14ac:dyDescent="0.25">
      <c r="A66" s="50" t="s">
        <v>119</v>
      </c>
      <c r="B66" s="50" t="s">
        <v>107</v>
      </c>
      <c r="C66" s="18">
        <f>VLOOKUP(A66,'[1]Five Star Rates'!$C$14:$E$70,3,0)</f>
        <v>3.25</v>
      </c>
      <c r="D66" s="18">
        <f>VLOOKUP(A66,'[1]Five Star Rates'!$C$14:$F$70,4,0)</f>
        <v>1.75</v>
      </c>
      <c r="E66" s="3">
        <f>VLOOKUP(A66,'[1]Five Star Rates'!$C$14:$G$70,5,0)</f>
        <v>3</v>
      </c>
      <c r="F66" s="3">
        <f>VLOOKUP(A66,'[1]Five Star Rates'!$C$14:$H$70,6,0)</f>
        <v>5394</v>
      </c>
      <c r="G66" s="8">
        <f t="shared" si="7"/>
        <v>3.7153472819336972</v>
      </c>
      <c r="H66" s="9">
        <f t="shared" si="1"/>
        <v>20040.583238750361</v>
      </c>
      <c r="I66" s="10">
        <f>VLOOKUP(A66,'[1]Five Star Rates'!$C$14:$K$70,9,0)</f>
        <v>0.5</v>
      </c>
      <c r="J66" s="9">
        <f t="shared" si="2"/>
        <v>10020.291619375181</v>
      </c>
      <c r="K66" s="10">
        <f t="shared" si="8"/>
        <v>8.1539669714452406E-3</v>
      </c>
      <c r="L66" s="9">
        <f t="shared" si="9"/>
        <v>10136.063270276672</v>
      </c>
      <c r="M66" s="9">
        <f t="shared" si="5"/>
        <v>20156.354889651855</v>
      </c>
      <c r="N66" s="11">
        <f t="shared" si="6"/>
        <v>3.7368103243700137</v>
      </c>
      <c r="V66" s="12" t="e">
        <f>IF(#REF!=3,M66)</f>
        <v>#REF!</v>
      </c>
      <c r="W66" s="12" t="e">
        <f>IF(#REF!=4,M66)</f>
        <v>#REF!</v>
      </c>
      <c r="X66" s="12" t="e">
        <f>IF(#REF!=5,M66)</f>
        <v>#REF!</v>
      </c>
    </row>
    <row r="67" spans="1:25" x14ac:dyDescent="0.25">
      <c r="A67" s="52" t="s">
        <v>65</v>
      </c>
      <c r="B67" s="52" t="s">
        <v>108</v>
      </c>
      <c r="C67" s="55">
        <f>VLOOKUP(A67,'[1]Five Star Rates'!$C$14:$E$70,3,0)</f>
        <v>4.5</v>
      </c>
      <c r="D67" s="55">
        <f>VLOOKUP(A67,'[1]Five Star Rates'!$C$14:$F$70,4,0)</f>
        <v>3</v>
      </c>
      <c r="E67" s="54">
        <f>VLOOKUP(A67,'[1]Five Star Rates'!$C$14:$G$70,5,0)</f>
        <v>4</v>
      </c>
      <c r="F67" s="54">
        <f>VLOOKUP(A67,'[1]Five Star Rates'!$C$14:$H$70,6,0)</f>
        <v>5672</v>
      </c>
      <c r="G67" s="56">
        <f t="shared" si="7"/>
        <v>3.7153472819336972</v>
      </c>
      <c r="H67" s="57">
        <f t="shared" si="1"/>
        <v>21073.44978312793</v>
      </c>
      <c r="I67" s="58">
        <f>VLOOKUP(A67,'[1]Five Star Rates'!$C$14:$K$70,9,0)</f>
        <v>0.75</v>
      </c>
      <c r="J67" s="57">
        <f t="shared" si="2"/>
        <v>15805.087337345947</v>
      </c>
      <c r="K67" s="58">
        <f t="shared" si="8"/>
        <v>1.2861318315360791E-2</v>
      </c>
      <c r="L67" s="57">
        <f t="shared" si="9"/>
        <v>15987.694902394129</v>
      </c>
      <c r="M67" s="57">
        <f t="shared" si="5"/>
        <v>31792.782239740074</v>
      </c>
      <c r="N67" s="59">
        <f t="shared" si="6"/>
        <v>5.6052154865550206</v>
      </c>
      <c r="V67" s="12" t="e">
        <f>IF(#REF!=3,M67)</f>
        <v>#REF!</v>
      </c>
      <c r="W67" s="12" t="e">
        <f>IF(#REF!=4,M67)</f>
        <v>#REF!</v>
      </c>
      <c r="X67" s="12" t="e">
        <f>IF(#REF!=5,M67)</f>
        <v>#REF!</v>
      </c>
    </row>
    <row r="68" spans="1:25" x14ac:dyDescent="0.25">
      <c r="A68" s="50" t="s">
        <v>66</v>
      </c>
      <c r="B68" s="50" t="s">
        <v>109</v>
      </c>
      <c r="C68" s="18">
        <f>VLOOKUP(A68,'[1]Five Star Rates'!$C$14:$E$70,3,0)</f>
        <v>3</v>
      </c>
      <c r="D68" s="18">
        <f>VLOOKUP(A68,'[1]Five Star Rates'!$C$14:$F$70,4,0)</f>
        <v>4.25</v>
      </c>
      <c r="E68" s="3">
        <f>VLOOKUP(A68,'[1]Five Star Rates'!$C$14:$G$70,5,0)</f>
        <v>4</v>
      </c>
      <c r="F68" s="3">
        <f>VLOOKUP(A68,'[1]Five Star Rates'!$C$14:$H$70,6,0)</f>
        <v>9261</v>
      </c>
      <c r="G68" s="8">
        <f t="shared" si="7"/>
        <v>3.7153472819336972</v>
      </c>
      <c r="H68" s="9">
        <f t="shared" si="1"/>
        <v>34407.831177987973</v>
      </c>
      <c r="I68" s="10">
        <f>VLOOKUP(A68,'[1]Five Star Rates'!$C$14:$K$70,9,0)</f>
        <v>0.75</v>
      </c>
      <c r="J68" s="9">
        <f t="shared" si="2"/>
        <v>25805.87338349098</v>
      </c>
      <c r="K68" s="10">
        <f t="shared" si="8"/>
        <v>2.099941271483715E-2</v>
      </c>
      <c r="L68" s="9">
        <f t="shared" si="9"/>
        <v>26104.027237495073</v>
      </c>
      <c r="M68" s="9">
        <f t="shared" si="5"/>
        <v>51909.900620986053</v>
      </c>
      <c r="N68" s="11">
        <f t="shared" si="6"/>
        <v>5.6052154865550214</v>
      </c>
      <c r="V68" s="12" t="e">
        <f>IF(#REF!=3,M68)</f>
        <v>#REF!</v>
      </c>
      <c r="W68" s="12" t="e">
        <f>IF(#REF!=4,M68)</f>
        <v>#REF!</v>
      </c>
      <c r="X68" s="12" t="e">
        <f>IF(#REF!=5,M68)</f>
        <v>#REF!</v>
      </c>
    </row>
    <row r="69" spans="1:25" x14ac:dyDescent="0.25">
      <c r="A69" s="50" t="s">
        <v>67</v>
      </c>
      <c r="B69" s="50" t="s">
        <v>110</v>
      </c>
      <c r="C69" s="18">
        <f>VLOOKUP(A69,'[1]Five Star Rates'!$C$14:$E$70,3,0)</f>
        <v>5</v>
      </c>
      <c r="D69" s="18">
        <f>VLOOKUP(A69,'[1]Five Star Rates'!$C$14:$F$70,4,0)</f>
        <v>4.25</v>
      </c>
      <c r="E69" s="3">
        <f>VLOOKUP(A69,'[1]Five Star Rates'!$C$14:$G$70,5,0)</f>
        <v>5</v>
      </c>
      <c r="F69" s="3">
        <f>VLOOKUP(A69,'[1]Five Star Rates'!$C$14:$H$70,6,0)</f>
        <v>3995</v>
      </c>
      <c r="G69" s="8">
        <f t="shared" si="7"/>
        <v>3.7153472819336972</v>
      </c>
      <c r="H69" s="9">
        <f t="shared" si="1"/>
        <v>14842.81239132512</v>
      </c>
      <c r="I69" s="10">
        <f>VLOOKUP(A69,'[1]Five Star Rates'!$C$14:$K$70,9,0)</f>
        <v>1</v>
      </c>
      <c r="J69" s="9">
        <f t="shared" si="2"/>
        <v>14842.81239132512</v>
      </c>
      <c r="K69" s="10">
        <f t="shared" si="8"/>
        <v>1.2078271431562379E-2</v>
      </c>
      <c r="L69" s="9">
        <f t="shared" si="9"/>
        <v>15014.302100391289</v>
      </c>
      <c r="M69" s="9">
        <f t="shared" si="5"/>
        <v>29857.114491716409</v>
      </c>
      <c r="N69" s="11">
        <f t="shared" si="6"/>
        <v>7.4736206487400274</v>
      </c>
      <c r="V69" s="12" t="e">
        <f>IF(#REF!=3,M69)</f>
        <v>#REF!</v>
      </c>
      <c r="W69" s="12" t="e">
        <f>IF(#REF!=4,M69)</f>
        <v>#REF!</v>
      </c>
      <c r="X69" s="12" t="e">
        <f>IF(#REF!=5,M69)</f>
        <v>#REF!</v>
      </c>
    </row>
    <row r="70" spans="1:25" x14ac:dyDescent="0.25">
      <c r="A70" s="50" t="s">
        <v>68</v>
      </c>
      <c r="B70" s="50" t="s">
        <v>111</v>
      </c>
      <c r="C70" s="18">
        <f>VLOOKUP(A70,'[1]Five Star Rates'!$C$14:$E$70,3,0)</f>
        <v>3.25</v>
      </c>
      <c r="D70" s="18">
        <f>VLOOKUP(A70,'[1]Five Star Rates'!$C$14:$F$70,4,0)</f>
        <v>1</v>
      </c>
      <c r="E70" s="3">
        <f>VLOOKUP(A70,'[1]Five Star Rates'!$C$14:$G$70,5,0)</f>
        <v>2</v>
      </c>
      <c r="F70" s="3">
        <f>VLOOKUP(A70,'[1]Five Star Rates'!$C$14:$H$70,6,0)</f>
        <v>15206</v>
      </c>
      <c r="G70" s="8">
        <f t="shared" si="7"/>
        <v>3.7153472819336972</v>
      </c>
      <c r="H70" s="9">
        <f t="shared" si="1"/>
        <v>56495.570769083803</v>
      </c>
      <c r="I70" s="10">
        <f>VLOOKUP(A70,'[1]Five Star Rates'!$C$14:$K$70,9,0)</f>
        <v>0</v>
      </c>
      <c r="J70" s="9">
        <f t="shared" si="2"/>
        <v>0</v>
      </c>
      <c r="K70" s="10">
        <f t="shared" si="8"/>
        <v>0</v>
      </c>
      <c r="L70" s="9">
        <f t="shared" si="9"/>
        <v>0</v>
      </c>
      <c r="M70" s="9">
        <f t="shared" si="5"/>
        <v>0</v>
      </c>
      <c r="N70" s="11">
        <f t="shared" si="6"/>
        <v>0</v>
      </c>
      <c r="V70" s="12" t="e">
        <f>IF(#REF!=3,M70)</f>
        <v>#REF!</v>
      </c>
      <c r="W70" s="12" t="e">
        <f>IF(#REF!=4,M70)</f>
        <v>#REF!</v>
      </c>
      <c r="X70" s="12" t="e">
        <f>IF(#REF!=5,M70)</f>
        <v>#REF!</v>
      </c>
    </row>
    <row r="71" spans="1:25" x14ac:dyDescent="0.25">
      <c r="A71" s="50" t="s">
        <v>69</v>
      </c>
      <c r="B71" s="50" t="s">
        <v>112</v>
      </c>
      <c r="C71" s="18">
        <f>VLOOKUP(A71,'[1]Five Star Rates'!$C$14:$E$70,3,0)</f>
        <v>2.75</v>
      </c>
      <c r="D71" s="18">
        <f>VLOOKUP(A71,'[1]Five Star Rates'!$C$14:$F$70,4,0)</f>
        <v>3.25</v>
      </c>
      <c r="E71" s="3">
        <f>VLOOKUP(A71,'[1]Five Star Rates'!$C$14:$G$70,5,0)</f>
        <v>3</v>
      </c>
      <c r="F71" s="3">
        <f>VLOOKUP(A71,'[1]Five Star Rates'!$C$14:$H$70,6,0)</f>
        <v>4922</v>
      </c>
      <c r="G71" s="8">
        <f t="shared" si="7"/>
        <v>3.7153472819336972</v>
      </c>
      <c r="H71" s="9">
        <f t="shared" si="1"/>
        <v>18286.939321677659</v>
      </c>
      <c r="I71" s="10">
        <f>VLOOKUP(A71,'[1]Five Star Rates'!$C$14:$K$70,9,0)</f>
        <v>0.5</v>
      </c>
      <c r="J71" s="9">
        <f t="shared" si="2"/>
        <v>9143.4696608388294</v>
      </c>
      <c r="K71" s="10">
        <f t="shared" si="8"/>
        <v>7.4404570696057623E-3</v>
      </c>
      <c r="L71" s="9">
        <f t="shared" si="9"/>
        <v>9249.1107557103805</v>
      </c>
      <c r="M71" s="9">
        <f t="shared" si="5"/>
        <v>18392.580416549208</v>
      </c>
      <c r="N71" s="11">
        <f t="shared" si="6"/>
        <v>3.7368103243700137</v>
      </c>
      <c r="V71" s="12" t="e">
        <f>IF(#REF!=3,M71)</f>
        <v>#REF!</v>
      </c>
      <c r="W71" s="12" t="e">
        <f>IF(#REF!=4,M71)</f>
        <v>#REF!</v>
      </c>
      <c r="X71" s="12" t="e">
        <f>IF(#REF!=5,M71)</f>
        <v>#REF!</v>
      </c>
    </row>
    <row r="72" spans="1:25" x14ac:dyDescent="0.25">
      <c r="A72" s="52" t="s">
        <v>70</v>
      </c>
      <c r="B72" s="52" t="s">
        <v>113</v>
      </c>
      <c r="C72" s="55">
        <f>VLOOKUP(A72,'[1]Five Star Rates'!$C$14:$E$70,3,0)</f>
        <v>5</v>
      </c>
      <c r="D72" s="55">
        <f>VLOOKUP(A72,'[1]Five Star Rates'!$C$14:$F$70,4,0)</f>
        <v>5</v>
      </c>
      <c r="E72" s="54">
        <f>VLOOKUP(A72,'[1]Five Star Rates'!$C$14:$G$70,5,0)</f>
        <v>5</v>
      </c>
      <c r="F72" s="54">
        <f>VLOOKUP(A72,'[1]Five Star Rates'!$C$14:$H$70,6,0)</f>
        <v>11368</v>
      </c>
      <c r="G72" s="56">
        <f t="shared" si="7"/>
        <v>3.7153472819336972</v>
      </c>
      <c r="H72" s="57">
        <f t="shared" si="1"/>
        <v>42236.067901022267</v>
      </c>
      <c r="I72" s="58">
        <f>VLOOKUP(A72,'[1]Five Star Rates'!$C$14:$K$70,9,0)</f>
        <v>1</v>
      </c>
      <c r="J72" s="57">
        <f t="shared" si="2"/>
        <v>42236.067901022267</v>
      </c>
      <c r="K72" s="58">
        <f t="shared" si="8"/>
        <v>3.4369409169962735E-2</v>
      </c>
      <c r="L72" s="57">
        <f t="shared" si="9"/>
        <v>42724.05163385436</v>
      </c>
      <c r="M72" s="57">
        <f t="shared" si="5"/>
        <v>84960.119534876634</v>
      </c>
      <c r="N72" s="59">
        <f t="shared" si="6"/>
        <v>7.4736206487400274</v>
      </c>
      <c r="V72" s="12" t="e">
        <f>IF(#REF!=3,M72)</f>
        <v>#REF!</v>
      </c>
      <c r="W72" s="12" t="e">
        <f>IF(#REF!=4,M72)</f>
        <v>#REF!</v>
      </c>
      <c r="X72" s="12" t="e">
        <f>IF(#REF!=5,M72)</f>
        <v>#REF!</v>
      </c>
    </row>
    <row r="73" spans="1:25" x14ac:dyDescent="0.25">
      <c r="A73" s="50" t="s">
        <v>71</v>
      </c>
      <c r="B73" s="50" t="s">
        <v>78</v>
      </c>
      <c r="C73" s="18">
        <f>VLOOKUP(A73,'[1]Five Star Rates'!$C$14:$E$70,3,0)</f>
        <v>1</v>
      </c>
      <c r="D73" s="18">
        <f>VLOOKUP(A73,'[1]Five Star Rates'!$C$14:$F$70,4,0)</f>
        <v>1.25</v>
      </c>
      <c r="E73" s="3">
        <f>VLOOKUP(A73,'[1]Five Star Rates'!$C$14:$G$70,5,0)</f>
        <v>1</v>
      </c>
      <c r="F73" s="3">
        <f>VLOOKUP(A73,'[1]Five Star Rates'!$C$14:$H$70,6,0)</f>
        <v>5879</v>
      </c>
      <c r="G73" s="8">
        <f t="shared" si="7"/>
        <v>3.7153472819336972</v>
      </c>
      <c r="H73" s="9">
        <f t="shared" si="1"/>
        <v>21842.526670488205</v>
      </c>
      <c r="I73" s="10">
        <f>VLOOKUP(A73,'[1]Five Star Rates'!$C$14:$K$70,9,0)</f>
        <v>0</v>
      </c>
      <c r="J73" s="9">
        <f t="shared" si="2"/>
        <v>0</v>
      </c>
      <c r="K73" s="10">
        <f t="shared" si="8"/>
        <v>0</v>
      </c>
      <c r="L73" s="9">
        <f t="shared" si="9"/>
        <v>0</v>
      </c>
      <c r="M73" s="9">
        <f t="shared" si="5"/>
        <v>0</v>
      </c>
      <c r="N73" s="11">
        <f t="shared" si="6"/>
        <v>0</v>
      </c>
      <c r="V73" s="12" t="e">
        <f>IF(#REF!=3,M73)</f>
        <v>#REF!</v>
      </c>
      <c r="W73" s="12" t="e">
        <f>IF(#REF!=4,M73)</f>
        <v>#REF!</v>
      </c>
      <c r="X73" s="12" t="e">
        <f>IF(#REF!=5,M73)</f>
        <v>#REF!</v>
      </c>
    </row>
    <row r="74" spans="1:25" x14ac:dyDescent="0.25">
      <c r="A74" s="50" t="s">
        <v>72</v>
      </c>
      <c r="B74" s="50" t="s">
        <v>114</v>
      </c>
      <c r="C74" s="18">
        <f>VLOOKUP(A74,'[1]Five Star Rates'!$C$14:$E$70,3,0)</f>
        <v>4.5</v>
      </c>
      <c r="D74" s="18">
        <f>VLOOKUP(A74,'[1]Five Star Rates'!$C$14:$F$70,4,0)</f>
        <v>5</v>
      </c>
      <c r="E74" s="3">
        <f>VLOOKUP(A74,'[1]Five Star Rates'!$C$14:$G$70,5,0)</f>
        <v>5</v>
      </c>
      <c r="F74" s="3">
        <f>VLOOKUP(A74,'[1]Five Star Rates'!$C$14:$H$70,6,0)</f>
        <v>8626</v>
      </c>
      <c r="G74" s="8">
        <f t="shared" si="7"/>
        <v>3.7153472819336972</v>
      </c>
      <c r="H74" s="9">
        <f t="shared" si="1"/>
        <v>32048.585653960072</v>
      </c>
      <c r="I74" s="10">
        <f>VLOOKUP(A74,'[1]Five Star Rates'!$C$14:$K$70,9,0)</f>
        <v>1</v>
      </c>
      <c r="J74" s="9">
        <f t="shared" si="2"/>
        <v>32048.585653960072</v>
      </c>
      <c r="K74" s="10">
        <f t="shared" si="8"/>
        <v>2.6079391581641322E-2</v>
      </c>
      <c r="L74" s="9">
        <f t="shared" si="9"/>
        <v>32418.866062071404</v>
      </c>
      <c r="M74" s="9">
        <f t="shared" si="5"/>
        <v>64467.451716031472</v>
      </c>
      <c r="N74" s="11">
        <f t="shared" si="6"/>
        <v>7.4736206487400265</v>
      </c>
      <c r="V74" s="12" t="e">
        <f>IF(#REF!=3,M74)</f>
        <v>#REF!</v>
      </c>
      <c r="W74" s="12" t="e">
        <f>IF(#REF!=4,M74)</f>
        <v>#REF!</v>
      </c>
      <c r="X74" s="12" t="e">
        <f>IF(#REF!=5,M74)</f>
        <v>#REF!</v>
      </c>
    </row>
    <row r="75" spans="1:25" x14ac:dyDescent="0.25">
      <c r="A75" s="19"/>
      <c r="B75" s="17"/>
      <c r="C75" s="16"/>
      <c r="D75" s="16"/>
      <c r="E75" s="15"/>
      <c r="F75" s="3"/>
      <c r="G75" s="8"/>
      <c r="H75" s="9"/>
      <c r="I75" s="10"/>
      <c r="J75" s="9"/>
      <c r="K75" s="11"/>
    </row>
    <row r="76" spans="1:25" x14ac:dyDescent="0.25">
      <c r="A76" s="2" t="s">
        <v>5</v>
      </c>
      <c r="B76" s="5">
        <f>COUNTA(B18:B74)</f>
        <v>57</v>
      </c>
      <c r="C76" s="12"/>
      <c r="D76" s="16"/>
      <c r="E76" s="15"/>
      <c r="F76" s="12">
        <f>SUM(F18:F74)</f>
        <v>665340</v>
      </c>
      <c r="H76" s="9">
        <f>SUM(H18:H74)</f>
        <v>2471969.1605617655</v>
      </c>
      <c r="J76" s="9">
        <f>SUM(J18:J74)</f>
        <v>1228885.4804619285</v>
      </c>
      <c r="K76" s="11"/>
      <c r="L76" s="9">
        <f>SUM(L18:L74)</f>
        <v>1243083.6800998372</v>
      </c>
      <c r="M76" s="9">
        <f>SUM(M18:M74)</f>
        <v>2471969.1605617651</v>
      </c>
      <c r="N76" s="9"/>
      <c r="V76" s="12" t="e">
        <f>SUM(V18:V74)</f>
        <v>#REF!</v>
      </c>
      <c r="W76" s="12" t="e">
        <f>SUM(W18:W74)</f>
        <v>#REF!</v>
      </c>
      <c r="X76" s="12" t="e">
        <f>SUM(X18:X74)</f>
        <v>#REF!</v>
      </c>
      <c r="Y76" s="12" t="e">
        <f>SUM(V76:X76)</f>
        <v>#REF!</v>
      </c>
    </row>
    <row r="77" spans="1:25" x14ac:dyDescent="0.25">
      <c r="A77" s="16" t="s">
        <v>1</v>
      </c>
      <c r="B77" s="20" t="s">
        <v>1</v>
      </c>
      <c r="C77" s="22" t="s">
        <v>1</v>
      </c>
      <c r="D77" s="21" t="s">
        <v>1</v>
      </c>
      <c r="E77" s="21"/>
      <c r="F77" s="21" t="s">
        <v>1</v>
      </c>
      <c r="G77" s="21" t="s">
        <v>1</v>
      </c>
      <c r="H77" s="13"/>
    </row>
    <row r="78" spans="1:25" x14ac:dyDescent="0.25">
      <c r="A78" s="16"/>
      <c r="B78" s="46"/>
      <c r="C78" s="25"/>
      <c r="D78" s="25"/>
      <c r="E78" s="26"/>
      <c r="F78" s="13"/>
      <c r="H78" s="13"/>
      <c r="L78" s="14"/>
      <c r="M78" s="2"/>
      <c r="V78" s="10" t="e">
        <f>+V76/Y76</f>
        <v>#REF!</v>
      </c>
      <c r="W78" s="10" t="e">
        <f>+W76/Y76</f>
        <v>#REF!</v>
      </c>
      <c r="X78" s="10" t="e">
        <f>+X76/Y76</f>
        <v>#REF!</v>
      </c>
    </row>
    <row r="79" spans="1:25" x14ac:dyDescent="0.25">
      <c r="A79" s="16"/>
      <c r="B79" s="47"/>
      <c r="C79" s="28"/>
      <c r="D79" s="28"/>
      <c r="E79" s="29"/>
      <c r="F79" s="13"/>
      <c r="L79" s="9"/>
      <c r="V79" s="10">
        <v>0.2</v>
      </c>
      <c r="W79" s="10">
        <v>0.3</v>
      </c>
      <c r="X79" s="10">
        <v>0.5</v>
      </c>
    </row>
    <row r="80" spans="1:25" x14ac:dyDescent="0.25">
      <c r="A80" s="21"/>
      <c r="B80" s="45"/>
      <c r="C80" s="31"/>
      <c r="D80" s="31"/>
      <c r="E80" s="15"/>
      <c r="V80" s="10" t="e">
        <f>+V78-V79</f>
        <v>#REF!</v>
      </c>
      <c r="W80" s="10" t="e">
        <f t="shared" ref="W80:X80" si="10">+W78-W79</f>
        <v>#REF!</v>
      </c>
      <c r="X80" s="10" t="e">
        <f t="shared" si="10"/>
        <v>#REF!</v>
      </c>
    </row>
    <row r="81" spans="1:7" x14ac:dyDescent="0.25">
      <c r="A81" s="23"/>
      <c r="B81" s="32"/>
      <c r="C81" s="23"/>
      <c r="D81" s="23"/>
      <c r="E81" s="16"/>
      <c r="F81" s="13"/>
    </row>
    <row r="82" spans="1:7" x14ac:dyDescent="0.25">
      <c r="A82" s="23"/>
      <c r="B82" s="24"/>
      <c r="C82" s="25"/>
      <c r="D82" s="25"/>
      <c r="E82" s="26"/>
      <c r="F82" s="13"/>
    </row>
    <row r="83" spans="1:7" x14ac:dyDescent="0.25">
      <c r="A83" s="23"/>
      <c r="B83" s="27"/>
      <c r="C83" s="28"/>
      <c r="D83" s="28"/>
      <c r="E83" s="29"/>
    </row>
    <row r="84" spans="1:7" x14ac:dyDescent="0.25">
      <c r="A84" s="23"/>
      <c r="B84" s="30"/>
      <c r="C84" s="31"/>
      <c r="D84" s="31"/>
      <c r="E84" s="15"/>
    </row>
    <row r="85" spans="1:7" x14ac:dyDescent="0.25">
      <c r="A85" s="23"/>
      <c r="B85" s="32"/>
      <c r="C85" s="23"/>
      <c r="D85" s="23"/>
      <c r="E85" s="16"/>
    </row>
    <row r="86" spans="1:7" x14ac:dyDescent="0.25">
      <c r="A86" s="23"/>
      <c r="B86" s="24"/>
      <c r="C86" s="25"/>
      <c r="D86" s="25"/>
      <c r="E86" s="26"/>
    </row>
    <row r="87" spans="1:7" x14ac:dyDescent="0.25">
      <c r="A87" s="23"/>
      <c r="B87" s="27"/>
      <c r="C87" s="28"/>
      <c r="D87" s="28"/>
      <c r="E87" s="29"/>
    </row>
    <row r="88" spans="1:7" x14ac:dyDescent="0.25">
      <c r="A88" s="23"/>
      <c r="B88" s="30"/>
      <c r="C88" s="33"/>
      <c r="D88" s="33"/>
      <c r="E88" s="34"/>
    </row>
    <row r="89" spans="1:7" x14ac:dyDescent="0.25">
      <c r="A89" s="23"/>
      <c r="B89" s="32"/>
      <c r="C89" s="23"/>
      <c r="D89" s="23"/>
      <c r="E89" s="16"/>
    </row>
    <row r="90" spans="1:7" x14ac:dyDescent="0.25">
      <c r="A90" s="23"/>
      <c r="B90" s="27"/>
      <c r="C90" s="23"/>
      <c r="D90" s="23"/>
      <c r="E90" s="16"/>
    </row>
    <row r="91" spans="1:7" x14ac:dyDescent="0.25">
      <c r="A91" s="23"/>
      <c r="B91" s="35"/>
      <c r="C91" s="35"/>
      <c r="D91" s="23"/>
      <c r="E91" s="36"/>
      <c r="F91" s="36"/>
      <c r="G91" s="23"/>
    </row>
    <row r="92" spans="1:7" x14ac:dyDescent="0.25">
      <c r="A92" s="63"/>
      <c r="B92" s="63"/>
      <c r="C92" s="63"/>
      <c r="D92" s="63"/>
      <c r="E92" s="61"/>
      <c r="F92" s="61"/>
    </row>
    <row r="93" spans="1:7" x14ac:dyDescent="0.25">
      <c r="A93" s="64"/>
      <c r="B93" s="64"/>
      <c r="C93" s="64"/>
      <c r="D93" s="64"/>
      <c r="E93" s="62"/>
      <c r="F93" s="62"/>
    </row>
  </sheetData>
  <sortState xmlns:xlrd2="http://schemas.microsoft.com/office/spreadsheetml/2017/richdata2" ref="A17:N84">
    <sortCondition ref="B17:B84"/>
  </sortState>
  <mergeCells count="10">
    <mergeCell ref="A1:N1"/>
    <mergeCell ref="A3:N3"/>
    <mergeCell ref="J5:M5"/>
    <mergeCell ref="A5:H15"/>
    <mergeCell ref="A2:N2"/>
    <mergeCell ref="E92:F93"/>
    <mergeCell ref="D92:D93"/>
    <mergeCell ref="A92:A93"/>
    <mergeCell ref="B92:B93"/>
    <mergeCell ref="C92:C93"/>
  </mergeCells>
  <pageMargins left="0.7" right="0.7" top="0.75" bottom="0.75" header="0.3" footer="0.3"/>
  <pageSetup paperSize="17"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Five Star Allocations</vt:lpstr>
      <vt:lpstr>'Five Star Allocations'!Print_Area</vt:lpstr>
      <vt:lpstr>'Five Star Allocations'!Print_Titles</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tomc</dc:creator>
  <cp:lastModifiedBy>Thompson, Amber R</cp:lastModifiedBy>
  <cp:lastPrinted>2023-06-27T15:24:10Z</cp:lastPrinted>
  <dcterms:created xsi:type="dcterms:W3CDTF">2014-04-08T20:06:38Z</dcterms:created>
  <dcterms:modified xsi:type="dcterms:W3CDTF">2023-07-11T01:20:47Z</dcterms:modified>
</cp:coreProperties>
</file>