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PHHS Website\__WEBDOCS\fee schedules\2023\July Proposed\Conduent\PDF FEE SCHEDULES\"/>
    </mc:Choice>
  </mc:AlternateContent>
  <xr:revisionPtr revIDLastSave="0" documentId="8_{1D742E59-082F-4155-9DDD-DD41EEEE6ADD}" xr6:coauthVersionLast="47" xr6:coauthVersionMax="47" xr10:uidLastSave="{00000000-0000-0000-0000-000000000000}"/>
  <bookViews>
    <workbookView xWindow="-120" yWindow="-120" windowWidth="29040" windowHeight="15840" xr2:uid="{6BE07453-F894-414C-8879-D6A1EEC34581}"/>
  </bookViews>
  <sheets>
    <sheet name="SFY 2024 Draft Rates" sheetId="1" r:id="rId1"/>
  </sheets>
  <externalReferences>
    <externalReference r:id="rId2"/>
    <externalReference r:id="rId3"/>
  </externalReferences>
  <definedNames>
    <definedName name="_xlnm.Print_Area" localSheetId="0">'SFY 2024 Draft Rates'!$A$1:$S$79</definedName>
    <definedName name="_xlnm.Print_Titles" localSheetId="0">'SFY 2024 Draft Rates'!$1:$18</definedName>
    <definedName name="rate_data" localSheetId="0">'SFY 2024 Draft Rates'!$B$19:$G$75</definedName>
    <definedName name="rate_data">#REF!</definedName>
    <definedName name="rate_data2" localSheetId="0">'SFY 2024 Draft Rates'!#REF!</definedName>
    <definedName name="rate_data2">#REF!</definedName>
    <definedName name="REIMLOOK">#REF!</definedName>
    <definedName name="REIMTA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1" l="1"/>
  <c r="I75" i="1"/>
  <c r="M75" i="1" s="1"/>
  <c r="O75" i="1" s="1"/>
  <c r="P75" i="1" s="1"/>
  <c r="F75" i="1"/>
  <c r="E75" i="1"/>
  <c r="G75" i="1" s="1"/>
  <c r="K74" i="1"/>
  <c r="M74" i="1" s="1"/>
  <c r="O74" i="1" s="1"/>
  <c r="P74" i="1" s="1"/>
  <c r="J74" i="1"/>
  <c r="I74" i="1"/>
  <c r="F74" i="1"/>
  <c r="G74" i="1" s="1"/>
  <c r="E74" i="1"/>
  <c r="K73" i="1"/>
  <c r="I73" i="1"/>
  <c r="M73" i="1" s="1"/>
  <c r="O73" i="1" s="1"/>
  <c r="P73" i="1" s="1"/>
  <c r="F73" i="1"/>
  <c r="G73" i="1" s="1"/>
  <c r="E73" i="1"/>
  <c r="J73" i="1" s="1"/>
  <c r="P72" i="1"/>
  <c r="L72" i="1"/>
  <c r="K72" i="1"/>
  <c r="J72" i="1"/>
  <c r="I72" i="1"/>
  <c r="M72" i="1" s="1"/>
  <c r="O72" i="1" s="1"/>
  <c r="F72" i="1"/>
  <c r="G72" i="1" s="1"/>
  <c r="E72" i="1"/>
  <c r="O71" i="1"/>
  <c r="K71" i="1"/>
  <c r="I71" i="1"/>
  <c r="M71" i="1" s="1"/>
  <c r="F71" i="1"/>
  <c r="E71" i="1"/>
  <c r="J71" i="1" s="1"/>
  <c r="L70" i="1"/>
  <c r="K70" i="1"/>
  <c r="J70" i="1"/>
  <c r="I70" i="1"/>
  <c r="F70" i="1"/>
  <c r="G70" i="1" s="1"/>
  <c r="E70" i="1"/>
  <c r="K69" i="1"/>
  <c r="L69" i="1" s="1"/>
  <c r="I69" i="1"/>
  <c r="F69" i="1"/>
  <c r="G69" i="1" s="1"/>
  <c r="E69" i="1"/>
  <c r="J69" i="1" s="1"/>
  <c r="K68" i="1"/>
  <c r="L68" i="1" s="1"/>
  <c r="J68" i="1"/>
  <c r="I68" i="1"/>
  <c r="F68" i="1"/>
  <c r="G68" i="1" s="1"/>
  <c r="E68" i="1"/>
  <c r="K67" i="1"/>
  <c r="L67" i="1" s="1"/>
  <c r="I67" i="1"/>
  <c r="F67" i="1"/>
  <c r="G67" i="1" s="1"/>
  <c r="E67" i="1"/>
  <c r="J67" i="1" s="1"/>
  <c r="P66" i="1"/>
  <c r="L66" i="1"/>
  <c r="K66" i="1"/>
  <c r="M66" i="1" s="1"/>
  <c r="O66" i="1" s="1"/>
  <c r="J66" i="1"/>
  <c r="I66" i="1"/>
  <c r="F66" i="1"/>
  <c r="G66" i="1" s="1"/>
  <c r="E66" i="1"/>
  <c r="O65" i="1"/>
  <c r="P65" i="1" s="1"/>
  <c r="K65" i="1"/>
  <c r="I65" i="1"/>
  <c r="M65" i="1" s="1"/>
  <c r="G65" i="1"/>
  <c r="F65" i="1"/>
  <c r="E65" i="1"/>
  <c r="J65" i="1" s="1"/>
  <c r="K64" i="1"/>
  <c r="L64" i="1" s="1"/>
  <c r="J64" i="1"/>
  <c r="I64" i="1"/>
  <c r="F64" i="1"/>
  <c r="G64" i="1" s="1"/>
  <c r="E64" i="1"/>
  <c r="K63" i="1"/>
  <c r="L63" i="1" s="1"/>
  <c r="I63" i="1"/>
  <c r="G63" i="1"/>
  <c r="F63" i="1"/>
  <c r="E63" i="1"/>
  <c r="J63" i="1" s="1"/>
  <c r="L62" i="1"/>
  <c r="K62" i="1"/>
  <c r="J62" i="1"/>
  <c r="I62" i="1"/>
  <c r="F62" i="1"/>
  <c r="G62" i="1" s="1"/>
  <c r="E62" i="1"/>
  <c r="K61" i="1"/>
  <c r="I61" i="1"/>
  <c r="M61" i="1" s="1"/>
  <c r="O61" i="1" s="1"/>
  <c r="P61" i="1" s="1"/>
  <c r="F61" i="1"/>
  <c r="G61" i="1" s="1"/>
  <c r="E61" i="1"/>
  <c r="J61" i="1" s="1"/>
  <c r="K60" i="1"/>
  <c r="L60" i="1" s="1"/>
  <c r="J60" i="1"/>
  <c r="I60" i="1"/>
  <c r="M60" i="1" s="1"/>
  <c r="O60" i="1" s="1"/>
  <c r="P60" i="1" s="1"/>
  <c r="F60" i="1"/>
  <c r="G60" i="1" s="1"/>
  <c r="E60" i="1"/>
  <c r="K59" i="1"/>
  <c r="I59" i="1"/>
  <c r="M59" i="1" s="1"/>
  <c r="O59" i="1" s="1"/>
  <c r="P59" i="1" s="1"/>
  <c r="F59" i="1"/>
  <c r="G59" i="1" s="1"/>
  <c r="E59" i="1"/>
  <c r="J59" i="1" s="1"/>
  <c r="K58" i="1"/>
  <c r="M58" i="1" s="1"/>
  <c r="O58" i="1" s="1"/>
  <c r="P58" i="1" s="1"/>
  <c r="J58" i="1"/>
  <c r="I58" i="1"/>
  <c r="F58" i="1"/>
  <c r="G58" i="1" s="1"/>
  <c r="E58" i="1"/>
  <c r="L58" i="1" s="1"/>
  <c r="K57" i="1"/>
  <c r="L57" i="1" s="1"/>
  <c r="J57" i="1"/>
  <c r="I57" i="1"/>
  <c r="G57" i="1"/>
  <c r="F57" i="1"/>
  <c r="E57" i="1"/>
  <c r="K56" i="1"/>
  <c r="M56" i="1" s="1"/>
  <c r="O56" i="1" s="1"/>
  <c r="P56" i="1" s="1"/>
  <c r="I56" i="1"/>
  <c r="F56" i="1"/>
  <c r="G56" i="1" s="1"/>
  <c r="E56" i="1"/>
  <c r="J56" i="1" s="1"/>
  <c r="K55" i="1"/>
  <c r="L55" i="1" s="1"/>
  <c r="I55" i="1"/>
  <c r="G55" i="1"/>
  <c r="F55" i="1"/>
  <c r="E55" i="1"/>
  <c r="J55" i="1" s="1"/>
  <c r="P54" i="1"/>
  <c r="O54" i="1"/>
  <c r="L54" i="1"/>
  <c r="K54" i="1"/>
  <c r="M54" i="1" s="1"/>
  <c r="J54" i="1"/>
  <c r="I54" i="1"/>
  <c r="F54" i="1"/>
  <c r="G54" i="1" s="1"/>
  <c r="E54" i="1"/>
  <c r="O53" i="1"/>
  <c r="P53" i="1" s="1"/>
  <c r="K53" i="1"/>
  <c r="J53" i="1"/>
  <c r="I53" i="1"/>
  <c r="M53" i="1" s="1"/>
  <c r="F53" i="1"/>
  <c r="E53" i="1"/>
  <c r="G53" i="1" s="1"/>
  <c r="K52" i="1"/>
  <c r="M52" i="1" s="1"/>
  <c r="O52" i="1" s="1"/>
  <c r="P52" i="1" s="1"/>
  <c r="J52" i="1"/>
  <c r="I52" i="1"/>
  <c r="F52" i="1"/>
  <c r="E52" i="1"/>
  <c r="K51" i="1"/>
  <c r="L51" i="1" s="1"/>
  <c r="J51" i="1"/>
  <c r="I51" i="1"/>
  <c r="F51" i="1"/>
  <c r="G51" i="1" s="1"/>
  <c r="E51" i="1"/>
  <c r="L50" i="1"/>
  <c r="K50" i="1"/>
  <c r="M50" i="1" s="1"/>
  <c r="O50" i="1" s="1"/>
  <c r="P50" i="1" s="1"/>
  <c r="I50" i="1"/>
  <c r="F50" i="1"/>
  <c r="G50" i="1" s="1"/>
  <c r="E50" i="1"/>
  <c r="J50" i="1" s="1"/>
  <c r="K49" i="1"/>
  <c r="I49" i="1"/>
  <c r="F49" i="1"/>
  <c r="E49" i="1"/>
  <c r="J49" i="1" s="1"/>
  <c r="O48" i="1"/>
  <c r="P48" i="1" s="1"/>
  <c r="K48" i="1"/>
  <c r="M48" i="1" s="1"/>
  <c r="I48" i="1"/>
  <c r="F48" i="1"/>
  <c r="E48" i="1"/>
  <c r="L48" i="1" s="1"/>
  <c r="P47" i="1"/>
  <c r="O47" i="1"/>
  <c r="K47" i="1"/>
  <c r="L47" i="1" s="1"/>
  <c r="J47" i="1"/>
  <c r="I47" i="1"/>
  <c r="M47" i="1" s="1"/>
  <c r="F47" i="1"/>
  <c r="G47" i="1" s="1"/>
  <c r="E47" i="1"/>
  <c r="P46" i="1"/>
  <c r="O46" i="1"/>
  <c r="L46" i="1"/>
  <c r="K46" i="1"/>
  <c r="M46" i="1" s="1"/>
  <c r="J46" i="1"/>
  <c r="I46" i="1"/>
  <c r="F46" i="1"/>
  <c r="G46" i="1" s="1"/>
  <c r="E46" i="1"/>
  <c r="K45" i="1"/>
  <c r="I45" i="1"/>
  <c r="M45" i="1" s="1"/>
  <c r="O45" i="1" s="1"/>
  <c r="P45" i="1" s="1"/>
  <c r="F45" i="1"/>
  <c r="E45" i="1"/>
  <c r="J45" i="1" s="1"/>
  <c r="K44" i="1"/>
  <c r="M44" i="1" s="1"/>
  <c r="O44" i="1" s="1"/>
  <c r="P44" i="1" s="1"/>
  <c r="I44" i="1"/>
  <c r="F44" i="1"/>
  <c r="E44" i="1"/>
  <c r="J44" i="1" s="1"/>
  <c r="K43" i="1"/>
  <c r="I43" i="1"/>
  <c r="M43" i="1" s="1"/>
  <c r="O43" i="1" s="1"/>
  <c r="P43" i="1" s="1"/>
  <c r="F43" i="1"/>
  <c r="G43" i="1" s="1"/>
  <c r="E43" i="1"/>
  <c r="J43" i="1" s="1"/>
  <c r="K42" i="1"/>
  <c r="M42" i="1" s="1"/>
  <c r="O42" i="1" s="1"/>
  <c r="P42" i="1" s="1"/>
  <c r="J42" i="1"/>
  <c r="I42" i="1"/>
  <c r="F42" i="1"/>
  <c r="G42" i="1" s="1"/>
  <c r="E42" i="1"/>
  <c r="L42" i="1" s="1"/>
  <c r="K41" i="1"/>
  <c r="L41" i="1" s="1"/>
  <c r="J41" i="1"/>
  <c r="I41" i="1"/>
  <c r="G41" i="1"/>
  <c r="F41" i="1"/>
  <c r="E41" i="1"/>
  <c r="K40" i="1"/>
  <c r="L40" i="1" s="1"/>
  <c r="I40" i="1"/>
  <c r="M40" i="1" s="1"/>
  <c r="O40" i="1" s="1"/>
  <c r="P40" i="1" s="1"/>
  <c r="F40" i="1"/>
  <c r="G40" i="1" s="1"/>
  <c r="E40" i="1"/>
  <c r="J40" i="1" s="1"/>
  <c r="K39" i="1"/>
  <c r="L39" i="1" s="1"/>
  <c r="I39" i="1"/>
  <c r="M39" i="1" s="1"/>
  <c r="O39" i="1" s="1"/>
  <c r="P39" i="1" s="1"/>
  <c r="G39" i="1"/>
  <c r="F39" i="1"/>
  <c r="E39" i="1"/>
  <c r="J39" i="1" s="1"/>
  <c r="L38" i="1"/>
  <c r="K38" i="1"/>
  <c r="J38" i="1"/>
  <c r="I38" i="1"/>
  <c r="M38" i="1" s="1"/>
  <c r="O38" i="1" s="1"/>
  <c r="P38" i="1" s="1"/>
  <c r="F38" i="1"/>
  <c r="G38" i="1" s="1"/>
  <c r="E38" i="1"/>
  <c r="O37" i="1"/>
  <c r="P37" i="1" s="1"/>
  <c r="K37" i="1"/>
  <c r="J37" i="1"/>
  <c r="I37" i="1"/>
  <c r="M37" i="1" s="1"/>
  <c r="F37" i="1"/>
  <c r="E37" i="1"/>
  <c r="G37" i="1" s="1"/>
  <c r="K36" i="1"/>
  <c r="L36" i="1" s="1"/>
  <c r="J36" i="1"/>
  <c r="I36" i="1"/>
  <c r="F36" i="1"/>
  <c r="E36" i="1"/>
  <c r="K35" i="1"/>
  <c r="J35" i="1"/>
  <c r="I35" i="1"/>
  <c r="F35" i="1"/>
  <c r="G35" i="1" s="1"/>
  <c r="E35" i="1"/>
  <c r="L34" i="1"/>
  <c r="K34" i="1"/>
  <c r="I34" i="1"/>
  <c r="F34" i="1"/>
  <c r="G34" i="1" s="1"/>
  <c r="E34" i="1"/>
  <c r="J34" i="1" s="1"/>
  <c r="K33" i="1"/>
  <c r="I33" i="1"/>
  <c r="F33" i="1"/>
  <c r="E33" i="1"/>
  <c r="J33" i="1" s="1"/>
  <c r="O32" i="1"/>
  <c r="P32" i="1" s="1"/>
  <c r="K32" i="1"/>
  <c r="I32" i="1"/>
  <c r="M32" i="1" s="1"/>
  <c r="F32" i="1"/>
  <c r="E32" i="1"/>
  <c r="L32" i="1" s="1"/>
  <c r="P31" i="1"/>
  <c r="O31" i="1"/>
  <c r="K31" i="1"/>
  <c r="L31" i="1" s="1"/>
  <c r="J31" i="1"/>
  <c r="I31" i="1"/>
  <c r="M31" i="1" s="1"/>
  <c r="F31" i="1"/>
  <c r="G31" i="1" s="1"/>
  <c r="E31" i="1"/>
  <c r="P30" i="1"/>
  <c r="O30" i="1"/>
  <c r="L30" i="1"/>
  <c r="K30" i="1"/>
  <c r="J30" i="1"/>
  <c r="I30" i="1"/>
  <c r="M30" i="1" s="1"/>
  <c r="F30" i="1"/>
  <c r="G30" i="1" s="1"/>
  <c r="E30" i="1"/>
  <c r="K29" i="1"/>
  <c r="I29" i="1"/>
  <c r="M29" i="1" s="1"/>
  <c r="O29" i="1" s="1"/>
  <c r="P29" i="1" s="1"/>
  <c r="F29" i="1"/>
  <c r="E29" i="1"/>
  <c r="J29" i="1" s="1"/>
  <c r="K28" i="1"/>
  <c r="L28" i="1" s="1"/>
  <c r="I28" i="1"/>
  <c r="M28" i="1" s="1"/>
  <c r="O28" i="1" s="1"/>
  <c r="P28" i="1" s="1"/>
  <c r="F28" i="1"/>
  <c r="E28" i="1"/>
  <c r="J28" i="1" s="1"/>
  <c r="K27" i="1"/>
  <c r="I27" i="1"/>
  <c r="M27" i="1" s="1"/>
  <c r="O27" i="1" s="1"/>
  <c r="P27" i="1" s="1"/>
  <c r="F27" i="1"/>
  <c r="G27" i="1" s="1"/>
  <c r="E27" i="1"/>
  <c r="J27" i="1" s="1"/>
  <c r="K26" i="1"/>
  <c r="M26" i="1" s="1"/>
  <c r="O26" i="1" s="1"/>
  <c r="P26" i="1" s="1"/>
  <c r="J26" i="1"/>
  <c r="I26" i="1"/>
  <c r="F26" i="1"/>
  <c r="G26" i="1" s="1"/>
  <c r="E26" i="1"/>
  <c r="L26" i="1" s="1"/>
  <c r="K25" i="1"/>
  <c r="L25" i="1" s="1"/>
  <c r="J25" i="1"/>
  <c r="I25" i="1"/>
  <c r="G25" i="1"/>
  <c r="F25" i="1"/>
  <c r="E25" i="1"/>
  <c r="K24" i="1"/>
  <c r="M24" i="1" s="1"/>
  <c r="O24" i="1" s="1"/>
  <c r="P24" i="1" s="1"/>
  <c r="I24" i="1"/>
  <c r="F24" i="1"/>
  <c r="G24" i="1" s="1"/>
  <c r="E24" i="1"/>
  <c r="J24" i="1" s="1"/>
  <c r="K23" i="1"/>
  <c r="L23" i="1" s="1"/>
  <c r="I23" i="1"/>
  <c r="M23" i="1" s="1"/>
  <c r="O23" i="1" s="1"/>
  <c r="P23" i="1" s="1"/>
  <c r="G23" i="1"/>
  <c r="F23" i="1"/>
  <c r="E23" i="1"/>
  <c r="J23" i="1" s="1"/>
  <c r="L22" i="1"/>
  <c r="K22" i="1"/>
  <c r="J22" i="1"/>
  <c r="I22" i="1"/>
  <c r="M22" i="1" s="1"/>
  <c r="O22" i="1" s="1"/>
  <c r="P22" i="1" s="1"/>
  <c r="F22" i="1"/>
  <c r="G22" i="1" s="1"/>
  <c r="E22" i="1"/>
  <c r="K21" i="1"/>
  <c r="J21" i="1"/>
  <c r="I21" i="1"/>
  <c r="F21" i="1"/>
  <c r="E21" i="1"/>
  <c r="G21" i="1" s="1"/>
  <c r="K20" i="1"/>
  <c r="N12" i="1" s="1"/>
  <c r="J20" i="1"/>
  <c r="I20" i="1"/>
  <c r="F20" i="1"/>
  <c r="G20" i="1" s="1"/>
  <c r="E20" i="1"/>
  <c r="L19" i="1"/>
  <c r="K19" i="1"/>
  <c r="I19" i="1"/>
  <c r="F19" i="1"/>
  <c r="G19" i="1" s="1"/>
  <c r="E19" i="1"/>
  <c r="K14" i="1"/>
  <c r="I6" i="1"/>
  <c r="K3" i="1" s="1"/>
  <c r="S28" i="1" l="1"/>
  <c r="R28" i="1"/>
  <c r="S40" i="1"/>
  <c r="R40" i="1"/>
  <c r="S60" i="1"/>
  <c r="R60" i="1"/>
  <c r="S23" i="1"/>
  <c r="R23" i="1"/>
  <c r="S26" i="1"/>
  <c r="R26" i="1"/>
  <c r="S58" i="1"/>
  <c r="R58" i="1"/>
  <c r="S27" i="1"/>
  <c r="R27" i="1"/>
  <c r="R31" i="1"/>
  <c r="S39" i="1"/>
  <c r="R39" i="1"/>
  <c r="S42" i="1"/>
  <c r="R42" i="1"/>
  <c r="R44" i="1"/>
  <c r="S50" i="1"/>
  <c r="R50" i="1"/>
  <c r="S59" i="1"/>
  <c r="R59" i="1"/>
  <c r="S65" i="1"/>
  <c r="R65" i="1"/>
  <c r="S43" i="1"/>
  <c r="R43" i="1"/>
  <c r="L14" i="1"/>
  <c r="S22" i="1"/>
  <c r="R22" i="1"/>
  <c r="S37" i="1"/>
  <c r="R37" i="1"/>
  <c r="S38" i="1"/>
  <c r="R38" i="1"/>
  <c r="S53" i="1"/>
  <c r="R53" i="1"/>
  <c r="S61" i="1"/>
  <c r="R61" i="1"/>
  <c r="S73" i="1"/>
  <c r="R73" i="1"/>
  <c r="S24" i="1"/>
  <c r="R24" i="1"/>
  <c r="S56" i="1"/>
  <c r="R56" i="1"/>
  <c r="S75" i="1"/>
  <c r="R75" i="1"/>
  <c r="S46" i="1"/>
  <c r="R46" i="1"/>
  <c r="S47" i="1"/>
  <c r="M55" i="1"/>
  <c r="O55" i="1" s="1"/>
  <c r="P55" i="1" s="1"/>
  <c r="M64" i="1"/>
  <c r="O64" i="1" s="1"/>
  <c r="P64" i="1" s="1"/>
  <c r="P71" i="1"/>
  <c r="S72" i="1"/>
  <c r="R72" i="1"/>
  <c r="D79" i="1"/>
  <c r="E77" i="1"/>
  <c r="L20" i="1"/>
  <c r="L77" i="1" s="1"/>
  <c r="M21" i="1"/>
  <c r="O21" i="1" s="1"/>
  <c r="P21" i="1" s="1"/>
  <c r="L21" i="1"/>
  <c r="M25" i="1"/>
  <c r="O25" i="1" s="1"/>
  <c r="P25" i="1" s="1"/>
  <c r="G28" i="1"/>
  <c r="G77" i="1" s="1"/>
  <c r="L37" i="1"/>
  <c r="M41" i="1"/>
  <c r="O41" i="1" s="1"/>
  <c r="P41" i="1" s="1"/>
  <c r="G44" i="1"/>
  <c r="S44" i="1" s="1"/>
  <c r="R47" i="1"/>
  <c r="L52" i="1"/>
  <c r="L53" i="1"/>
  <c r="M57" i="1"/>
  <c r="O57" i="1" s="1"/>
  <c r="P57" i="1" s="1"/>
  <c r="M62" i="1"/>
  <c r="O62" i="1" s="1"/>
  <c r="P62" i="1" s="1"/>
  <c r="M63" i="1"/>
  <c r="O63" i="1" s="1"/>
  <c r="P63" i="1" s="1"/>
  <c r="L65" i="1"/>
  <c r="M35" i="1"/>
  <c r="O35" i="1" s="1"/>
  <c r="P35" i="1" s="1"/>
  <c r="L35" i="1"/>
  <c r="L24" i="1"/>
  <c r="G32" i="1"/>
  <c r="R32" i="1" s="1"/>
  <c r="G48" i="1"/>
  <c r="R48" i="1" s="1"/>
  <c r="L56" i="1"/>
  <c r="L61" i="1"/>
  <c r="S66" i="1"/>
  <c r="R66" i="1"/>
  <c r="L75" i="1"/>
  <c r="F78" i="1"/>
  <c r="G29" i="1"/>
  <c r="S29" i="1" s="1"/>
  <c r="G45" i="1"/>
  <c r="R45" i="1" s="1"/>
  <c r="G49" i="1"/>
  <c r="S54" i="1"/>
  <c r="R54" i="1"/>
  <c r="L59" i="1"/>
  <c r="G71" i="1"/>
  <c r="M19" i="1"/>
  <c r="I78" i="1"/>
  <c r="L27" i="1"/>
  <c r="G33" i="1"/>
  <c r="L43" i="1"/>
  <c r="J19" i="1"/>
  <c r="L29" i="1"/>
  <c r="J32" i="1"/>
  <c r="M34" i="1"/>
  <c r="O34" i="1" s="1"/>
  <c r="P34" i="1" s="1"/>
  <c r="G36" i="1"/>
  <c r="L44" i="1"/>
  <c r="L45" i="1"/>
  <c r="J48" i="1"/>
  <c r="M49" i="1"/>
  <c r="O49" i="1" s="1"/>
  <c r="P49" i="1" s="1"/>
  <c r="G52" i="1"/>
  <c r="R52" i="1" s="1"/>
  <c r="M70" i="1"/>
  <c r="O70" i="1" s="1"/>
  <c r="P70" i="1" s="1"/>
  <c r="L73" i="1"/>
  <c r="S74" i="1"/>
  <c r="R74" i="1"/>
  <c r="S31" i="1"/>
  <c r="K78" i="1"/>
  <c r="M20" i="1"/>
  <c r="O20" i="1" s="1"/>
  <c r="P20" i="1" s="1"/>
  <c r="M36" i="1"/>
  <c r="O36" i="1" s="1"/>
  <c r="P36" i="1" s="1"/>
  <c r="M51" i="1"/>
  <c r="O51" i="1" s="1"/>
  <c r="P51" i="1" s="1"/>
  <c r="M68" i="1"/>
  <c r="O68" i="1" s="1"/>
  <c r="P68" i="1" s="1"/>
  <c r="M69" i="1"/>
  <c r="O69" i="1" s="1"/>
  <c r="P69" i="1" s="1"/>
  <c r="L71" i="1"/>
  <c r="L74" i="1"/>
  <c r="S30" i="1"/>
  <c r="R30" i="1"/>
  <c r="M33" i="1"/>
  <c r="O33" i="1" s="1"/>
  <c r="P33" i="1" s="1"/>
  <c r="L33" i="1"/>
  <c r="L49" i="1"/>
  <c r="M67" i="1"/>
  <c r="O67" i="1" s="1"/>
  <c r="P67" i="1" s="1"/>
  <c r="J75" i="1"/>
  <c r="S21" i="1" l="1"/>
  <c r="R21" i="1"/>
  <c r="S55" i="1"/>
  <c r="R55" i="1"/>
  <c r="S48" i="1"/>
  <c r="R29" i="1"/>
  <c r="S32" i="1"/>
  <c r="S64" i="1"/>
  <c r="R64" i="1"/>
  <c r="S68" i="1"/>
  <c r="R68" i="1"/>
  <c r="M78" i="1"/>
  <c r="O19" i="1"/>
  <c r="P19" i="1" s="1"/>
  <c r="S51" i="1"/>
  <c r="R51" i="1"/>
  <c r="S36" i="1"/>
  <c r="R36" i="1"/>
  <c r="S35" i="1"/>
  <c r="R35" i="1"/>
  <c r="K13" i="1"/>
  <c r="F14" i="1"/>
  <c r="G14" i="1" s="1"/>
  <c r="F13" i="1"/>
  <c r="S57" i="1"/>
  <c r="R57" i="1"/>
  <c r="S71" i="1"/>
  <c r="R71" i="1"/>
  <c r="S69" i="1"/>
  <c r="R69" i="1"/>
  <c r="S63" i="1"/>
  <c r="R63" i="1"/>
  <c r="S52" i="1"/>
  <c r="S67" i="1"/>
  <c r="R67" i="1"/>
  <c r="S25" i="1"/>
  <c r="R25" i="1"/>
  <c r="S45" i="1"/>
  <c r="S34" i="1"/>
  <c r="R34" i="1"/>
  <c r="S33" i="1"/>
  <c r="R33" i="1"/>
  <c r="S70" i="1"/>
  <c r="R70" i="1"/>
  <c r="S20" i="1"/>
  <c r="R20" i="1"/>
  <c r="S49" i="1"/>
  <c r="R49" i="1"/>
  <c r="J77" i="1"/>
  <c r="S41" i="1"/>
  <c r="R41" i="1"/>
  <c r="S62" i="1"/>
  <c r="R62" i="1"/>
  <c r="G13" i="1" l="1"/>
  <c r="G17" i="1" s="1"/>
  <c r="F17" i="1"/>
  <c r="S19" i="1"/>
  <c r="P77" i="1"/>
  <c r="S77" i="1" s="1"/>
  <c r="R19" i="1"/>
  <c r="R77" i="1" s="1"/>
  <c r="L13" i="1"/>
  <c r="L17" i="1" s="1"/>
  <c r="K17" i="1"/>
  <c r="M17" i="1" s="1"/>
</calcChain>
</file>

<file path=xl/sharedStrings.xml><?xml version="1.0" encoding="utf-8"?>
<sst xmlns="http://schemas.openxmlformats.org/spreadsheetml/2006/main" count="185" uniqueCount="156">
  <si>
    <r>
      <t xml:space="preserve">Montana Medicaid Nursing Facility Rate Calculations - SFY 2024 - Effective July 1, 2023  </t>
    </r>
    <r>
      <rPr>
        <b/>
        <sz val="11"/>
        <color rgb="FFFF0000"/>
        <rFont val="Times New Roman"/>
        <family val="1"/>
      </rPr>
      <t>($257.54)</t>
    </r>
  </si>
  <si>
    <t>Increase Operating Price by:</t>
  </si>
  <si>
    <t>Price/Quality based - SFY 2023 (Prior Year)</t>
  </si>
  <si>
    <t>Proposed - SFY 2024:</t>
  </si>
  <si>
    <t>Comparison:</t>
  </si>
  <si>
    <t>Price/Quality</t>
  </si>
  <si>
    <t>Five Star</t>
  </si>
  <si>
    <t>Based</t>
  </si>
  <si>
    <t>Increase</t>
  </si>
  <si>
    <t>Ratings</t>
  </si>
  <si>
    <t>Facilties</t>
  </si>
  <si>
    <t>Final Rates</t>
  </si>
  <si>
    <t>Total</t>
  </si>
  <si>
    <t>SFY</t>
  </si>
  <si>
    <t>Estimated</t>
  </si>
  <si>
    <t>Operating</t>
  </si>
  <si>
    <t>Per Diem</t>
  </si>
  <si>
    <t>Expenditures</t>
  </si>
  <si>
    <t>Using</t>
  </si>
  <si>
    <t>Effective</t>
  </si>
  <si>
    <t>Dollar</t>
  </si>
  <si>
    <t>Percent</t>
  </si>
  <si>
    <t>Medicaid</t>
  </si>
  <si>
    <t>Program</t>
  </si>
  <si>
    <t>Price</t>
  </si>
  <si>
    <t>(Staffing &amp;</t>
  </si>
  <si>
    <t>Rate</t>
  </si>
  <si>
    <t>Statewide</t>
  </si>
  <si>
    <t>07/01/2023</t>
  </si>
  <si>
    <t>Change</t>
  </si>
  <si>
    <t>NPI #</t>
  </si>
  <si>
    <t>Facility Name</t>
  </si>
  <si>
    <t>City</t>
  </si>
  <si>
    <t>Days</t>
  </si>
  <si>
    <t>Rates</t>
  </si>
  <si>
    <t>Quality)</t>
  </si>
  <si>
    <t>Average</t>
  </si>
  <si>
    <t>SFY 2023 Year Budget (Base-Rate Only):</t>
  </si>
  <si>
    <t>Proposed Budget SFY 2024 (Base-Rate Only):</t>
  </si>
  <si>
    <t>5 Stars:</t>
  </si>
  <si>
    <t>Operating Price - $209.34</t>
  </si>
  <si>
    <t>Operating Price</t>
  </si>
  <si>
    <t>4 Stars:</t>
  </si>
  <si>
    <t>Five Star Ratings - $3.02</t>
  </si>
  <si>
    <t>Five Star Ratings</t>
  </si>
  <si>
    <t>3 Stars:</t>
  </si>
  <si>
    <t>Hold Harmless (Yr. 3 - 100%):</t>
  </si>
  <si>
    <t>Variable</t>
  </si>
  <si>
    <t>Hold Harmless - N/A</t>
  </si>
  <si>
    <t>0-2 Stars:</t>
  </si>
  <si>
    <t>Other:  Separate Add-ons</t>
  </si>
  <si>
    <t>$3 per M'caid day (outside base-rate)</t>
  </si>
  <si>
    <t>Overall Budget (Base-Rate):</t>
  </si>
  <si>
    <t>COMMUNITY NURSING HOME OF ANACONDA</t>
  </si>
  <si>
    <t>ANACONDA</t>
  </si>
  <si>
    <t>ASPEN MEADOWS</t>
  </si>
  <si>
    <t>BILLINGS</t>
  </si>
  <si>
    <t>AVANTARA (BILLINGS HEALTH)</t>
  </si>
  <si>
    <t xml:space="preserve">BILLINGS                 </t>
  </si>
  <si>
    <t>EAGLE CLIFF MANOR</t>
  </si>
  <si>
    <t>PARKVIEW CARE CENTER</t>
  </si>
  <si>
    <t>ST. JOHN'S LUTHERAN MINISTRIES</t>
  </si>
  <si>
    <t>BELLA TERRA (VALLEY HEALTH)</t>
  </si>
  <si>
    <t>GALLATIN REST HOME</t>
  </si>
  <si>
    <t xml:space="preserve">BOZEMAN                  </t>
  </si>
  <si>
    <t>POWDER RIVER MANOR</t>
  </si>
  <si>
    <t xml:space="preserve">BROADUS                  </t>
  </si>
  <si>
    <t>CONTINENTAL CARE &amp; REHAB (BUTTE CENTER)</t>
  </si>
  <si>
    <t xml:space="preserve">BUTTE                    </t>
  </si>
  <si>
    <t>COPPER RIDGE</t>
  </si>
  <si>
    <t>CREST NURSING HOME</t>
  </si>
  <si>
    <t>SWEET MEMORIAL NURSING HOME</t>
  </si>
  <si>
    <t xml:space="preserve">CHINOOK                  </t>
  </si>
  <si>
    <t>ELKHORN HEALTHCARE &amp; REHABILITATION CENTER</t>
  </si>
  <si>
    <t xml:space="preserve">CLANCY                   </t>
  </si>
  <si>
    <t>LOGAN HEALTH - CONRAD</t>
  </si>
  <si>
    <t xml:space="preserve">CONRAD                   </t>
  </si>
  <si>
    <t>GLACIER CARE CENTER</t>
  </si>
  <si>
    <t xml:space="preserve">CUT BANK                 </t>
  </si>
  <si>
    <t>IVY AT DEER LODGE</t>
  </si>
  <si>
    <t xml:space="preserve">DEER LODGE               </t>
  </si>
  <si>
    <t>PIONEER CARE &amp; REHAB</t>
  </si>
  <si>
    <t xml:space="preserve">DILLON                   </t>
  </si>
  <si>
    <t>MADISON VALLEY MANOR</t>
  </si>
  <si>
    <t xml:space="preserve">ENNIS                    </t>
  </si>
  <si>
    <t>GOOD SAMARITAN SOCIETY - MOUNTAIN VIEW MANOR</t>
  </si>
  <si>
    <t xml:space="preserve">EUREKA                   </t>
  </si>
  <si>
    <t>ROSEBUD HEALTH CARE CENTER - NH</t>
  </si>
  <si>
    <t xml:space="preserve">FORSYTH                  </t>
  </si>
  <si>
    <t>VALLEY VIEW HOME</t>
  </si>
  <si>
    <t xml:space="preserve">GLASGOW                  </t>
  </si>
  <si>
    <t>EASTERN MONTANA VETERAN'S HOME</t>
  </si>
  <si>
    <t>GLENDIVE</t>
  </si>
  <si>
    <t>GLENDIVE MEDICAL CENTER - NH</t>
  </si>
  <si>
    <t xml:space="preserve">GLENDIVE                 </t>
  </si>
  <si>
    <t>BENEFIS SENIOR SERVICES</t>
  </si>
  <si>
    <t xml:space="preserve">GREAT FALLS              </t>
  </si>
  <si>
    <t>IVY AT GREAT FALLS</t>
  </si>
  <si>
    <t>PARK PLACE HEALTH CARE CENTER</t>
  </si>
  <si>
    <t>THE DISCOVERY CARE CENTRE</t>
  </si>
  <si>
    <t>HAMILTON</t>
  </si>
  <si>
    <t>NORTHERN MONTANA LONG TERM CARE</t>
  </si>
  <si>
    <t xml:space="preserve">HAVRE                    </t>
  </si>
  <si>
    <t>COONEY HEALTHCARE &amp; REHAB CENTER</t>
  </si>
  <si>
    <t xml:space="preserve">HELENA                   </t>
  </si>
  <si>
    <t>MOUNT ASCENSION TRANSITIONAL CARE</t>
  </si>
  <si>
    <t>HOT SPRINGS HEALTH &amp; REHABILITATION CENTER</t>
  </si>
  <si>
    <t xml:space="preserve">HOT SPRINGS              </t>
  </si>
  <si>
    <t>LOGAN HEALTH BRENDAN HOUSE</t>
  </si>
  <si>
    <t>KALISPELL</t>
  </si>
  <si>
    <t xml:space="preserve">HERITAGE PLACE </t>
  </si>
  <si>
    <t>IMMANUEL SKILLED CARE CENTER</t>
  </si>
  <si>
    <t>LAUREL HEALTH &amp; REHABILITATION CENTER</t>
  </si>
  <si>
    <t xml:space="preserve">LAUREL                   </t>
  </si>
  <si>
    <t>CENTRAL MONTANA HEALTH AND REHABILITATION CENTER</t>
  </si>
  <si>
    <t xml:space="preserve">LEWISTOWN                </t>
  </si>
  <si>
    <t>VALLE VISTA MANOR</t>
  </si>
  <si>
    <t>LIBBY CARE CENTER</t>
  </si>
  <si>
    <t xml:space="preserve">LIBBY                    </t>
  </si>
  <si>
    <t>LIVINGSTON HEALTH AND REHABILITATION CENTER</t>
  </si>
  <si>
    <t xml:space="preserve">LIVINGSTON               </t>
  </si>
  <si>
    <t>HOLY ROSARY HEALTH CENTER</t>
  </si>
  <si>
    <t xml:space="preserve">MILES CITY               </t>
  </si>
  <si>
    <t>MISSOULA HEALTH &amp; REHABILITATION CENTER</t>
  </si>
  <si>
    <t xml:space="preserve">MISSOULA                 </t>
  </si>
  <si>
    <t>RIVERSIDE HEALTH CARE CENTER</t>
  </si>
  <si>
    <t>THE VILLAGE HEALTH CARE CENTER</t>
  </si>
  <si>
    <t>CLARK FORK VALLEY NURSING HOME</t>
  </si>
  <si>
    <t xml:space="preserve">PLAINS                   </t>
  </si>
  <si>
    <t>SHERIDAN MEMORIAL NURSING HOME</t>
  </si>
  <si>
    <t xml:space="preserve">PLENTYWOOD               </t>
  </si>
  <si>
    <t>POLSON HEALTH &amp; REHABILITATION CENTER</t>
  </si>
  <si>
    <t xml:space="preserve">POLSON                   </t>
  </si>
  <si>
    <t>ST. LUKE COMMUNITY NURSING HOME</t>
  </si>
  <si>
    <t xml:space="preserve">RONAN                    </t>
  </si>
  <si>
    <t>LOGAN HEALTH CARE - SHELBY</t>
  </si>
  <si>
    <t xml:space="preserve">SHELBY                   </t>
  </si>
  <si>
    <t xml:space="preserve">TOBACCO ROOT MOUNTAINS CARE CENTER </t>
  </si>
  <si>
    <t xml:space="preserve">SHERIDAN                 </t>
  </si>
  <si>
    <t>SIDNEY HEALTH CENTER</t>
  </si>
  <si>
    <t xml:space="preserve">SIDNEY                   </t>
  </si>
  <si>
    <t>THE LIVING CENTRE</t>
  </si>
  <si>
    <t xml:space="preserve">STEVENSVILLE             </t>
  </si>
  <si>
    <t>WHITEFISH CARE &amp; REHAB (WHITEFISH CENTER)</t>
  </si>
  <si>
    <t xml:space="preserve">WHITEFISH                </t>
  </si>
  <si>
    <t>WIBAUX COUNTY NURSING HOME</t>
  </si>
  <si>
    <t xml:space="preserve">WIBAUX                   </t>
  </si>
  <si>
    <t>FAITH LUTHERAN HOME</t>
  </si>
  <si>
    <t xml:space="preserve">WOLF POINT               </t>
  </si>
  <si>
    <t>SW MONTANA VETERAN'S HOME - NH</t>
  </si>
  <si>
    <t>MONTANA VETERAN'S HOME - NH</t>
  </si>
  <si>
    <t>COLUMBIA FALLS</t>
  </si>
  <si>
    <t>Totals:</t>
  </si>
  <si>
    <t>Weighted M'caid Day Averages:</t>
  </si>
  <si>
    <t>Facility Count:</t>
  </si>
  <si>
    <t>(Statewide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</si>
</sst>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%"/>
    <numFmt numFmtId="165" formatCode="0.0000"/>
    <numFmt numFmtId="166" formatCode="&quot;$&quot;#,##0.00"/>
    <numFmt numFmtId="167" formatCode="0.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9"/>
      <name val="Times New Roman"/>
      <family val="1"/>
    </font>
    <font>
      <b/>
      <sz val="9"/>
      <color theme="0"/>
      <name val="Times New Roman"/>
      <family val="1"/>
    </font>
    <font>
      <sz val="9"/>
      <color rgb="FFFF0000"/>
      <name val="Times New Roman"/>
      <family val="1"/>
    </font>
    <font>
      <sz val="9"/>
      <color indexed="63"/>
      <name val="Times New Roman"/>
      <family val="1"/>
    </font>
    <font>
      <sz val="9"/>
      <color indexed="10"/>
      <name val="Times New Roman"/>
      <family val="1"/>
    </font>
    <font>
      <u val="singleAccounting"/>
      <sz val="9"/>
      <name val="Times New Roman"/>
      <family val="1"/>
    </font>
    <font>
      <u/>
      <sz val="9"/>
      <name val="Times New Roman"/>
      <family val="1"/>
    </font>
    <font>
      <sz val="9"/>
      <color theme="3" tint="0.39997558519241921"/>
      <name val="Times New Roman"/>
      <family val="1"/>
    </font>
    <font>
      <sz val="8"/>
      <name val="Arial"/>
      <family val="2"/>
    </font>
    <font>
      <sz val="9"/>
      <color indexed="2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8939B"/>
        <bgColor indexed="64"/>
      </patternFill>
    </fill>
    <fill>
      <patternFill patternType="solid">
        <fgColor rgb="FF9CC5CA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2" applyFont="1"/>
    <xf numFmtId="2" fontId="3" fillId="0" borderId="0" xfId="2" applyNumberFormat="1" applyFont="1"/>
    <xf numFmtId="0" fontId="3" fillId="0" borderId="0" xfId="2" applyFont="1" applyAlignment="1">
      <alignment horizontal="center"/>
    </xf>
    <xf numFmtId="0" fontId="6" fillId="0" borderId="0" xfId="2" applyFont="1"/>
    <xf numFmtId="0" fontId="3" fillId="0" borderId="0" xfId="2" applyFont="1" applyAlignment="1">
      <alignment horizontal="left"/>
    </xf>
    <xf numFmtId="164" fontId="3" fillId="2" borderId="4" xfId="2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center"/>
    </xf>
    <xf numFmtId="0" fontId="7" fillId="3" borderId="4" xfId="2" applyFont="1" applyFill="1" applyBorder="1" applyAlignment="1">
      <alignment horizontal="left"/>
    </xf>
    <xf numFmtId="0" fontId="7" fillId="3" borderId="5" xfId="2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7" fillId="3" borderId="6" xfId="2" applyFont="1" applyFill="1" applyBorder="1" applyAlignment="1">
      <alignment horizontal="left"/>
    </xf>
    <xf numFmtId="0" fontId="7" fillId="3" borderId="4" xfId="2" applyFont="1" applyFill="1" applyBorder="1" applyAlignment="1">
      <alignment horizontal="center"/>
    </xf>
    <xf numFmtId="0" fontId="8" fillId="0" borderId="0" xfId="2" applyFont="1" applyAlignment="1">
      <alignment vertical="center" wrapText="1"/>
    </xf>
    <xf numFmtId="0" fontId="3" fillId="0" borderId="0" xfId="2" applyFont="1" applyAlignment="1">
      <alignment horizontal="centerContinuous"/>
    </xf>
    <xf numFmtId="0" fontId="3" fillId="4" borderId="7" xfId="2" applyFont="1" applyFill="1" applyBorder="1"/>
    <xf numFmtId="0" fontId="3" fillId="4" borderId="7" xfId="2" applyFont="1" applyFill="1" applyBorder="1" applyAlignment="1">
      <alignment horizontal="center"/>
    </xf>
    <xf numFmtId="0" fontId="3" fillId="4" borderId="8" xfId="2" applyFont="1" applyFill="1" applyBorder="1"/>
    <xf numFmtId="10" fontId="3" fillId="4" borderId="9" xfId="2" applyNumberFormat="1" applyFont="1" applyFill="1" applyBorder="1" applyAlignment="1">
      <alignment horizontal="center"/>
    </xf>
    <xf numFmtId="0" fontId="3" fillId="4" borderId="10" xfId="2" applyFont="1" applyFill="1" applyBorder="1"/>
    <xf numFmtId="0" fontId="3" fillId="4" borderId="10" xfId="2" applyFont="1" applyFill="1" applyBorder="1" applyAlignment="1">
      <alignment horizontal="center"/>
    </xf>
    <xf numFmtId="0" fontId="3" fillId="4" borderId="11" xfId="2" applyFont="1" applyFill="1" applyBorder="1" applyAlignment="1">
      <alignment horizontal="center"/>
    </xf>
    <xf numFmtId="0" fontId="3" fillId="4" borderId="12" xfId="2" applyFont="1" applyFill="1" applyBorder="1" applyAlignment="1">
      <alignment horizontal="center"/>
    </xf>
    <xf numFmtId="9" fontId="3" fillId="4" borderId="10" xfId="2" applyNumberFormat="1" applyFont="1" applyFill="1" applyBorder="1" applyAlignment="1">
      <alignment horizontal="center"/>
    </xf>
    <xf numFmtId="15" fontId="3" fillId="4" borderId="10" xfId="2" applyNumberFormat="1" applyFont="1" applyFill="1" applyBorder="1" applyAlignment="1">
      <alignment horizontal="center"/>
    </xf>
    <xf numFmtId="14" fontId="3" fillId="4" borderId="10" xfId="2" quotePrefix="1" applyNumberFormat="1" applyFont="1" applyFill="1" applyBorder="1" applyAlignment="1">
      <alignment horizontal="center"/>
    </xf>
    <xf numFmtId="0" fontId="3" fillId="4" borderId="13" xfId="2" applyFont="1" applyFill="1" applyBorder="1" applyAlignment="1">
      <alignment horizontal="center"/>
    </xf>
    <xf numFmtId="0" fontId="3" fillId="4" borderId="14" xfId="2" applyFont="1" applyFill="1" applyBorder="1" applyAlignment="1">
      <alignment horizontal="center"/>
    </xf>
    <xf numFmtId="44" fontId="3" fillId="4" borderId="15" xfId="2" applyNumberFormat="1" applyFont="1" applyFill="1" applyBorder="1" applyAlignment="1">
      <alignment horizontal="center"/>
    </xf>
    <xf numFmtId="44" fontId="3" fillId="4" borderId="13" xfId="2" applyNumberFormat="1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3" fillId="0" borderId="16" xfId="2" applyFont="1" applyBorder="1" applyAlignment="1">
      <alignment horizontal="center"/>
    </xf>
    <xf numFmtId="0" fontId="3" fillId="0" borderId="16" xfId="2" quotePrefix="1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3" fillId="0" borderId="8" xfId="2" applyFont="1" applyBorder="1"/>
    <xf numFmtId="0" fontId="3" fillId="0" borderId="18" xfId="2" applyFont="1" applyBorder="1"/>
    <xf numFmtId="42" fontId="3" fillId="0" borderId="9" xfId="2" applyNumberFormat="1" applyFont="1" applyBorder="1"/>
    <xf numFmtId="42" fontId="3" fillId="0" borderId="0" xfId="2" applyNumberFormat="1" applyFont="1"/>
    <xf numFmtId="42" fontId="3" fillId="0" borderId="8" xfId="2" applyNumberFormat="1" applyFont="1" applyBorder="1" applyAlignment="1">
      <alignment horizontal="right"/>
    </xf>
    <xf numFmtId="7" fontId="3" fillId="0" borderId="9" xfId="2" applyNumberFormat="1" applyFont="1" applyBorder="1" applyAlignment="1">
      <alignment horizontal="left"/>
    </xf>
    <xf numFmtId="42" fontId="3" fillId="0" borderId="18" xfId="2" applyNumberFormat="1" applyFont="1" applyBorder="1" applyAlignment="1">
      <alignment horizontal="right"/>
    </xf>
    <xf numFmtId="42" fontId="9" fillId="0" borderId="0" xfId="2" applyNumberFormat="1" applyFont="1" applyAlignment="1">
      <alignment horizontal="center"/>
    </xf>
    <xf numFmtId="0" fontId="3" fillId="0" borderId="11" xfId="2" applyFont="1" applyBorder="1"/>
    <xf numFmtId="7" fontId="3" fillId="0" borderId="12" xfId="2" applyNumberFormat="1" applyFont="1" applyBorder="1"/>
    <xf numFmtId="42" fontId="3" fillId="0" borderId="11" xfId="2" applyNumberFormat="1" applyFont="1" applyBorder="1" applyAlignment="1">
      <alignment horizontal="right"/>
    </xf>
    <xf numFmtId="8" fontId="3" fillId="0" borderId="12" xfId="2" applyNumberFormat="1" applyFont="1" applyBorder="1" applyAlignment="1">
      <alignment horizontal="left"/>
    </xf>
    <xf numFmtId="10" fontId="3" fillId="0" borderId="0" xfId="2" applyNumberFormat="1" applyFont="1"/>
    <xf numFmtId="44" fontId="9" fillId="0" borderId="0" xfId="2" applyNumberFormat="1" applyFont="1" applyAlignment="1">
      <alignment horizontal="center"/>
    </xf>
    <xf numFmtId="41" fontId="9" fillId="0" borderId="0" xfId="2" applyNumberFormat="1" applyFont="1" applyAlignment="1">
      <alignment horizontal="center"/>
    </xf>
    <xf numFmtId="0" fontId="3" fillId="2" borderId="0" xfId="2" applyFont="1" applyFill="1"/>
    <xf numFmtId="43" fontId="3" fillId="0" borderId="0" xfId="2" applyNumberFormat="1" applyFont="1"/>
    <xf numFmtId="42" fontId="11" fillId="2" borderId="0" xfId="2" applyNumberFormat="1" applyFont="1" applyFill="1"/>
    <xf numFmtId="7" fontId="12" fillId="0" borderId="12" xfId="2" applyNumberFormat="1" applyFont="1" applyBorder="1" applyAlignment="1">
      <alignment horizontal="right"/>
    </xf>
    <xf numFmtId="42" fontId="3" fillId="0" borderId="14" xfId="2" applyNumberFormat="1" applyFont="1" applyBorder="1" applyAlignment="1">
      <alignment horizontal="right"/>
    </xf>
    <xf numFmtId="6" fontId="3" fillId="0" borderId="15" xfId="2" applyNumberFormat="1" applyFont="1" applyBorder="1" applyAlignment="1">
      <alignment horizontal="left"/>
    </xf>
    <xf numFmtId="10" fontId="3" fillId="0" borderId="11" xfId="2" applyNumberFormat="1" applyFont="1" applyBorder="1" applyAlignment="1">
      <alignment horizontal="right"/>
    </xf>
    <xf numFmtId="39" fontId="3" fillId="0" borderId="12" xfId="2" applyNumberFormat="1" applyFont="1" applyBorder="1"/>
    <xf numFmtId="0" fontId="3" fillId="0" borderId="14" xfId="2" applyFont="1" applyBorder="1"/>
    <xf numFmtId="0" fontId="3" fillId="0" borderId="19" xfId="2" applyFont="1" applyBorder="1"/>
    <xf numFmtId="42" fontId="3" fillId="0" borderId="19" xfId="2" applyNumberFormat="1" applyFont="1" applyBorder="1"/>
    <xf numFmtId="7" fontId="3" fillId="0" borderId="15" xfId="2" applyNumberFormat="1" applyFont="1" applyBorder="1"/>
    <xf numFmtId="10" fontId="3" fillId="0" borderId="0" xfId="1" applyNumberFormat="1" applyFont="1" applyFill="1"/>
    <xf numFmtId="0" fontId="3" fillId="0" borderId="0" xfId="2" applyFont="1" applyAlignment="1">
      <alignment horizontal="right"/>
    </xf>
    <xf numFmtId="39" fontId="3" fillId="0" borderId="0" xfId="2" applyNumberFormat="1" applyFont="1"/>
    <xf numFmtId="1" fontId="9" fillId="0" borderId="0" xfId="2" applyNumberFormat="1" applyFont="1" applyProtection="1"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37" fontId="3" fillId="0" borderId="0" xfId="3" applyNumberFormat="1" applyFont="1" applyFill="1" applyBorder="1" applyAlignment="1">
      <alignment horizontal="left"/>
    </xf>
    <xf numFmtId="37" fontId="3" fillId="0" borderId="0" xfId="3" applyNumberFormat="1" applyFont="1" applyFill="1" applyBorder="1" applyAlignment="1">
      <alignment horizontal="right"/>
    </xf>
    <xf numFmtId="44" fontId="3" fillId="0" borderId="0" xfId="2" applyNumberFormat="1" applyFont="1"/>
    <xf numFmtId="10" fontId="3" fillId="0" borderId="0" xfId="2" applyNumberFormat="1" applyFont="1" applyAlignment="1">
      <alignment horizontal="center"/>
    </xf>
    <xf numFmtId="1" fontId="9" fillId="2" borderId="0" xfId="2" applyNumberFormat="1" applyFont="1" applyFill="1" applyProtection="1">
      <protection locked="0"/>
    </xf>
    <xf numFmtId="1" fontId="9" fillId="0" borderId="19" xfId="2" applyNumberFormat="1" applyFont="1" applyBorder="1" applyProtection="1">
      <protection locked="0"/>
    </xf>
    <xf numFmtId="1" fontId="9" fillId="0" borderId="19" xfId="0" applyNumberFormat="1" applyFont="1" applyBorder="1" applyAlignment="1" applyProtection="1">
      <alignment horizontal="center"/>
      <protection locked="0"/>
    </xf>
    <xf numFmtId="37" fontId="3" fillId="0" borderId="19" xfId="3" applyNumberFormat="1" applyFont="1" applyFill="1" applyBorder="1" applyAlignment="1">
      <alignment horizontal="left"/>
    </xf>
    <xf numFmtId="37" fontId="3" fillId="0" borderId="19" xfId="3" applyNumberFormat="1" applyFont="1" applyFill="1" applyBorder="1" applyAlignment="1">
      <alignment horizontal="right"/>
    </xf>
    <xf numFmtId="44" fontId="3" fillId="0" borderId="19" xfId="2" applyNumberFormat="1" applyFont="1" applyBorder="1"/>
    <xf numFmtId="10" fontId="3" fillId="0" borderId="19" xfId="2" applyNumberFormat="1" applyFont="1" applyBorder="1" applyAlignment="1">
      <alignment horizontal="center"/>
    </xf>
    <xf numFmtId="0" fontId="13" fillId="0" borderId="0" xfId="2" applyFont="1"/>
    <xf numFmtId="44" fontId="13" fillId="0" borderId="0" xfId="2" applyNumberFormat="1" applyFont="1"/>
    <xf numFmtId="1" fontId="9" fillId="5" borderId="19" xfId="2" applyNumberFormat="1" applyFont="1" applyFill="1" applyBorder="1" applyProtection="1">
      <protection locked="0"/>
    </xf>
    <xf numFmtId="1" fontId="9" fillId="0" borderId="19" xfId="0" quotePrefix="1" applyNumberFormat="1" applyFont="1" applyBorder="1" applyAlignment="1" applyProtection="1">
      <alignment horizontal="center"/>
      <protection locked="0"/>
    </xf>
    <xf numFmtId="1" fontId="9" fillId="5" borderId="0" xfId="2" applyNumberFormat="1" applyFont="1" applyFill="1" applyProtection="1">
      <protection locked="0"/>
    </xf>
    <xf numFmtId="1" fontId="9" fillId="0" borderId="19" xfId="0" applyNumberFormat="1" applyFont="1" applyBorder="1" applyAlignment="1">
      <alignment horizontal="center"/>
    </xf>
    <xf numFmtId="1" fontId="9" fillId="5" borderId="18" xfId="2" applyNumberFormat="1" applyFont="1" applyFill="1" applyBorder="1" applyProtection="1">
      <protection locked="0"/>
    </xf>
    <xf numFmtId="2" fontId="3" fillId="2" borderId="0" xfId="2" applyNumberFormat="1" applyFont="1" applyFill="1"/>
    <xf numFmtId="0" fontId="14" fillId="0" borderId="0" xfId="0" applyFont="1"/>
    <xf numFmtId="41" fontId="3" fillId="0" borderId="0" xfId="2" applyNumberFormat="1" applyFont="1" applyAlignment="1">
      <alignment horizontal="right"/>
    </xf>
    <xf numFmtId="166" fontId="3" fillId="0" borderId="0" xfId="2" applyNumberFormat="1" applyFont="1" applyAlignment="1">
      <alignment horizontal="center"/>
    </xf>
    <xf numFmtId="167" fontId="3" fillId="0" borderId="0" xfId="2" applyNumberFormat="1" applyFont="1" applyAlignment="1">
      <alignment horizontal="center"/>
    </xf>
    <xf numFmtId="1" fontId="3" fillId="0" borderId="0" xfId="2" applyNumberFormat="1" applyFont="1"/>
    <xf numFmtId="42" fontId="3" fillId="0" borderId="0" xfId="2" applyNumberFormat="1" applyFont="1" applyAlignment="1">
      <alignment horizontal="center"/>
    </xf>
    <xf numFmtId="1" fontId="3" fillId="0" borderId="0" xfId="2" applyNumberFormat="1" applyFont="1" applyAlignment="1">
      <alignment horizontal="left"/>
    </xf>
    <xf numFmtId="1" fontId="3" fillId="0" borderId="0" xfId="2" applyNumberFormat="1" applyFont="1" applyAlignment="1">
      <alignment horizontal="center"/>
    </xf>
    <xf numFmtId="42" fontId="15" fillId="0" borderId="0" xfId="2" applyNumberFormat="1" applyFont="1" applyAlignment="1">
      <alignment horizontal="center"/>
    </xf>
    <xf numFmtId="37" fontId="3" fillId="0" borderId="0" xfId="3" applyNumberFormat="1" applyFont="1" applyBorder="1" applyAlignment="1">
      <alignment horizontal="left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3" fillId="0" borderId="0" xfId="2" applyFont="1" applyAlignment="1">
      <alignment horizontal="center"/>
    </xf>
  </cellXfs>
  <cellStyles count="4">
    <cellStyle name="Comma 4" xfId="3" xr:uid="{66771AD4-5E31-4393-9BD1-AF3FD7C0A988}"/>
    <cellStyle name="Normal" xfId="0" builtinId="0"/>
    <cellStyle name="Normal 8" xfId="2" xr:uid="{BAE04DEB-DA27-496A-8C41-C8BC65C4504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8</xdr:row>
      <xdr:rowOff>47625</xdr:rowOff>
    </xdr:from>
    <xdr:to>
      <xdr:col>3</xdr:col>
      <xdr:colOff>561975</xdr:colOff>
      <xdr:row>8</xdr:row>
      <xdr:rowOff>49184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C074EE7-E3AE-40DC-9D48-B6B427816FC3}"/>
            </a:ext>
          </a:extLst>
        </xdr:cNvPr>
        <xdr:cNvSpPr>
          <a:spLocks noChangeArrowheads="1"/>
        </xdr:cNvSpPr>
      </xdr:nvSpPr>
      <xdr:spPr bwMode="auto">
        <a:xfrm>
          <a:off x="3895725" y="1266825"/>
          <a:ext cx="314325" cy="1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247650</xdr:colOff>
      <xdr:row>8</xdr:row>
      <xdr:rowOff>47625</xdr:rowOff>
    </xdr:from>
    <xdr:to>
      <xdr:col>3</xdr:col>
      <xdr:colOff>561975</xdr:colOff>
      <xdr:row>8</xdr:row>
      <xdr:rowOff>49184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AD9133F-9AA6-4B0C-BD02-78214386A4A8}"/>
            </a:ext>
          </a:extLst>
        </xdr:cNvPr>
        <xdr:cNvSpPr>
          <a:spLocks noChangeArrowheads="1"/>
        </xdr:cNvSpPr>
      </xdr:nvSpPr>
      <xdr:spPr bwMode="auto">
        <a:xfrm>
          <a:off x="3895725" y="1266825"/>
          <a:ext cx="314325" cy="1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e.mt.ads\HHS\Users\CS8312\@2023B\CSB\Rates\MT%20M'caid%20NF%20Per%20Diem%20Rates%20-%20SFY%202024%20-%20Effective%207-1-2023%20$257.54%20BAR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ntana%20Consulting\Rate%20Setting\SFY%202023%20Rates%20in%20Fx\MT%20M'caid%20NF%20Per%20Diem%20Rates%20-%20SFY%202023%20-%20Effective%207-1-2022%20HH%20model%20100%25%20Final%20-%206-29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ized Days"/>
      <sheetName val="PY (2023) Rates"/>
      <sheetName val="Five Star Rates"/>
      <sheetName val="Five Star 4 Qtr Avg"/>
      <sheetName val="Facility List changes in CY"/>
      <sheetName val="FINAL 2022 IGT"/>
      <sheetName val="SFY 2024 Draft Rates"/>
    </sheetNames>
    <sheetDataSet>
      <sheetData sheetId="0">
        <row r="13">
          <cell r="A13">
            <v>119314</v>
          </cell>
          <cell r="B13" t="str">
            <v>COMMUNITY NURSING HOME OF ANACONDA</v>
          </cell>
          <cell r="C13" t="str">
            <v>ANACONDA</v>
          </cell>
          <cell r="D13">
            <v>2043</v>
          </cell>
          <cell r="E13">
            <v>3468</v>
          </cell>
        </row>
        <row r="14">
          <cell r="A14">
            <v>126004</v>
          </cell>
          <cell r="B14" t="str">
            <v>NORTHERN MONTANA LONG TERM CARE</v>
          </cell>
          <cell r="C14" t="str">
            <v xml:space="preserve">HAVRE                    </v>
          </cell>
          <cell r="D14">
            <v>11417</v>
          </cell>
          <cell r="E14">
            <v>19382</v>
          </cell>
        </row>
        <row r="15">
          <cell r="A15">
            <v>128869</v>
          </cell>
          <cell r="B15" t="str">
            <v>SIDNEY HEALTH CENTER</v>
          </cell>
          <cell r="C15" t="str">
            <v xml:space="preserve">SIDNEY                   </v>
          </cell>
          <cell r="D15">
            <v>5455</v>
          </cell>
          <cell r="E15">
            <v>9261</v>
          </cell>
        </row>
        <row r="16">
          <cell r="A16">
            <v>131950</v>
          </cell>
          <cell r="B16" t="str">
            <v xml:space="preserve">TOBACCO ROOT MOUNTAINS CARE CENTER </v>
          </cell>
          <cell r="C16" t="str">
            <v xml:space="preserve">SHERIDAN                 </v>
          </cell>
          <cell r="D16">
            <v>3341</v>
          </cell>
          <cell r="E16">
            <v>5672</v>
          </cell>
        </row>
        <row r="17">
          <cell r="A17">
            <v>132483</v>
          </cell>
          <cell r="B17" t="str">
            <v>VALLEY VIEW HOME</v>
          </cell>
          <cell r="C17" t="str">
            <v xml:space="preserve">GLASGOW                  </v>
          </cell>
          <cell r="D17">
            <v>7791</v>
          </cell>
          <cell r="E17">
            <v>13227</v>
          </cell>
        </row>
        <row r="18">
          <cell r="A18">
            <v>136695</v>
          </cell>
          <cell r="B18" t="str">
            <v>GLENDIVE MEDICAL CENTER - NH</v>
          </cell>
          <cell r="C18" t="str">
            <v xml:space="preserve">GLENDIVE                 </v>
          </cell>
          <cell r="D18">
            <v>4458</v>
          </cell>
          <cell r="E18">
            <v>7568</v>
          </cell>
        </row>
        <row r="19">
          <cell r="A19">
            <v>136935</v>
          </cell>
          <cell r="B19" t="str">
            <v>EASTERN MONTANA VETERAN'S HOME</v>
          </cell>
          <cell r="C19" t="str">
            <v>GLENDIVE</v>
          </cell>
          <cell r="D19">
            <v>4670</v>
          </cell>
          <cell r="E19">
            <v>7928</v>
          </cell>
        </row>
        <row r="20">
          <cell r="A20">
            <v>149682</v>
          </cell>
          <cell r="B20" t="str">
            <v>IMMANUEL SKILLED CARE CENTER</v>
          </cell>
          <cell r="C20" t="str">
            <v>KALISPELL</v>
          </cell>
          <cell r="D20">
            <v>8651</v>
          </cell>
          <cell r="E20">
            <v>14687</v>
          </cell>
        </row>
        <row r="21">
          <cell r="A21">
            <v>168051</v>
          </cell>
          <cell r="B21" t="str">
            <v>GOOD SAMARITAN SOCIETY - MOUNTAIN VIEW MANOR</v>
          </cell>
          <cell r="C21" t="str">
            <v xml:space="preserve">EUREKA                   </v>
          </cell>
          <cell r="D21">
            <v>3349</v>
          </cell>
          <cell r="E21">
            <v>5686</v>
          </cell>
        </row>
        <row r="22">
          <cell r="A22">
            <v>169715</v>
          </cell>
          <cell r="B22" t="str">
            <v>WIBAUX COUNTY NURSING HOME</v>
          </cell>
          <cell r="C22" t="str">
            <v xml:space="preserve">WIBAUX                   </v>
          </cell>
          <cell r="D22">
            <v>2899</v>
          </cell>
          <cell r="E22">
            <v>4922</v>
          </cell>
        </row>
        <row r="23">
          <cell r="A23">
            <v>175812</v>
          </cell>
          <cell r="B23" t="str">
            <v>GALLATIN REST HOME</v>
          </cell>
          <cell r="C23" t="str">
            <v xml:space="preserve">BOZEMAN                  </v>
          </cell>
          <cell r="D23">
            <v>3751</v>
          </cell>
          <cell r="E23">
            <v>6368</v>
          </cell>
        </row>
        <row r="24">
          <cell r="A24">
            <v>176111</v>
          </cell>
          <cell r="B24" t="str">
            <v>LOGAN HEALTH BRENDAN HOUSE</v>
          </cell>
          <cell r="C24" t="str">
            <v>KALISPELL</v>
          </cell>
          <cell r="D24">
            <v>12330</v>
          </cell>
          <cell r="E24">
            <v>20932</v>
          </cell>
        </row>
        <row r="25">
          <cell r="A25">
            <v>176681</v>
          </cell>
          <cell r="B25" t="str">
            <v>ROSEBUD HEALTH CARE CENTER - NH</v>
          </cell>
          <cell r="C25" t="str">
            <v xml:space="preserve">FORSYTH                  </v>
          </cell>
          <cell r="D25">
            <v>2936</v>
          </cell>
          <cell r="E25">
            <v>4984</v>
          </cell>
        </row>
        <row r="26">
          <cell r="A26">
            <v>177398</v>
          </cell>
          <cell r="B26" t="str">
            <v>THE VILLAGE HEALTH CARE CENTER</v>
          </cell>
          <cell r="C26" t="str">
            <v xml:space="preserve">MISSOULA                 </v>
          </cell>
          <cell r="D26">
            <v>17983</v>
          </cell>
          <cell r="E26">
            <v>30529</v>
          </cell>
        </row>
        <row r="27">
          <cell r="A27">
            <v>177411</v>
          </cell>
          <cell r="B27" t="str">
            <v>RIVERSIDE HEALTH CARE CENTER</v>
          </cell>
          <cell r="C27" t="str">
            <v xml:space="preserve">MISSOULA                 </v>
          </cell>
          <cell r="D27">
            <v>8078</v>
          </cell>
          <cell r="E27">
            <v>13714</v>
          </cell>
        </row>
        <row r="28">
          <cell r="A28">
            <v>183940</v>
          </cell>
          <cell r="B28" t="str">
            <v>ST. JOHN'S LUTHERAN MINISTRIES</v>
          </cell>
          <cell r="C28" t="str">
            <v xml:space="preserve">BILLINGS                 </v>
          </cell>
          <cell r="D28">
            <v>11667</v>
          </cell>
          <cell r="E28">
            <v>19807</v>
          </cell>
        </row>
        <row r="29">
          <cell r="A29">
            <v>192777</v>
          </cell>
          <cell r="B29" t="str">
            <v>MISSOULA HEALTH &amp; REHABILITATION CENTER</v>
          </cell>
          <cell r="C29" t="str">
            <v xml:space="preserve">MISSOULA                 </v>
          </cell>
          <cell r="D29">
            <v>6166</v>
          </cell>
          <cell r="E29">
            <v>10132</v>
          </cell>
        </row>
        <row r="30">
          <cell r="A30">
            <v>192780</v>
          </cell>
          <cell r="B30" t="str">
            <v>LAUREL HEALTH &amp; REHABILITATION CENTER</v>
          </cell>
          <cell r="C30" t="str">
            <v xml:space="preserve">LAUREL                   </v>
          </cell>
          <cell r="D30">
            <v>6830</v>
          </cell>
          <cell r="E30">
            <v>11302</v>
          </cell>
        </row>
        <row r="31">
          <cell r="A31">
            <v>192803</v>
          </cell>
          <cell r="B31" t="str">
            <v>LIVINGSTON HEALTH AND REHABILITATION CENTER</v>
          </cell>
          <cell r="C31" t="str">
            <v xml:space="preserve">LIVINGSTON               </v>
          </cell>
          <cell r="D31">
            <v>5335</v>
          </cell>
          <cell r="E31">
            <v>8797</v>
          </cell>
        </row>
        <row r="32">
          <cell r="A32">
            <v>192814</v>
          </cell>
          <cell r="B32" t="str">
            <v>HOT SPRINGS HEALTH &amp; REHABILITATION CENTER</v>
          </cell>
          <cell r="C32" t="str">
            <v xml:space="preserve">HOT SPRINGS              </v>
          </cell>
          <cell r="D32">
            <v>5634</v>
          </cell>
          <cell r="E32">
            <v>9253</v>
          </cell>
        </row>
        <row r="33">
          <cell r="A33">
            <v>192816</v>
          </cell>
          <cell r="B33" t="str">
            <v>POLSON HEALTH &amp; REHABILITATION CENTER</v>
          </cell>
          <cell r="C33" t="str">
            <v xml:space="preserve">POLSON                   </v>
          </cell>
          <cell r="D33">
            <v>5074</v>
          </cell>
          <cell r="E33">
            <v>8321</v>
          </cell>
        </row>
        <row r="34">
          <cell r="A34">
            <v>198543</v>
          </cell>
          <cell r="B34" t="str">
            <v>MADISON VALLEY MANOR</v>
          </cell>
          <cell r="C34" t="str">
            <v xml:space="preserve">ENNIS                    </v>
          </cell>
          <cell r="D34">
            <v>2201</v>
          </cell>
          <cell r="E34">
            <v>3737</v>
          </cell>
        </row>
        <row r="35">
          <cell r="A35">
            <v>202113</v>
          </cell>
          <cell r="B35" t="str">
            <v>ST. LUKE COMMUNITY NURSING HOME</v>
          </cell>
          <cell r="C35" t="str">
            <v xml:space="preserve">RONAN                    </v>
          </cell>
          <cell r="D35">
            <v>5100</v>
          </cell>
          <cell r="E35">
            <v>8658</v>
          </cell>
        </row>
        <row r="36">
          <cell r="A36">
            <v>202241</v>
          </cell>
          <cell r="B36" t="str">
            <v>SHERIDAN MEMORIAL NURSING HOME</v>
          </cell>
          <cell r="C36" t="str">
            <v xml:space="preserve">PLENTYWOOD               </v>
          </cell>
          <cell r="D36">
            <v>2924</v>
          </cell>
          <cell r="E36">
            <v>4964</v>
          </cell>
        </row>
        <row r="37">
          <cell r="A37">
            <v>208675</v>
          </cell>
          <cell r="B37" t="str">
            <v>HOLY ROSARY HEALTH CENTER</v>
          </cell>
          <cell r="C37" t="str">
            <v xml:space="preserve">MILES CITY               </v>
          </cell>
          <cell r="D37">
            <v>4338</v>
          </cell>
          <cell r="E37">
            <v>7365</v>
          </cell>
        </row>
        <row r="38">
          <cell r="A38">
            <v>209677</v>
          </cell>
          <cell r="B38" t="str">
            <v>CLARK FORK VALLEY NURSING HOME</v>
          </cell>
          <cell r="C38" t="str">
            <v xml:space="preserve">PLAINS                   </v>
          </cell>
          <cell r="D38">
            <v>3228</v>
          </cell>
          <cell r="E38">
            <v>5480</v>
          </cell>
        </row>
        <row r="39">
          <cell r="A39">
            <v>209797</v>
          </cell>
          <cell r="B39" t="str">
            <v>SWEET MEMORIAL NURSING HOME</v>
          </cell>
          <cell r="C39" t="str">
            <v xml:space="preserve">CHINOOK                  </v>
          </cell>
          <cell r="D39">
            <v>3871</v>
          </cell>
          <cell r="E39">
            <v>6572</v>
          </cell>
        </row>
        <row r="40">
          <cell r="A40">
            <v>214045</v>
          </cell>
          <cell r="B40" t="str">
            <v>LOGAN HEALTH - CONRAD</v>
          </cell>
          <cell r="C40" t="str">
            <v xml:space="preserve">CONRAD                   </v>
          </cell>
          <cell r="D40">
            <v>3828</v>
          </cell>
          <cell r="E40">
            <v>6499</v>
          </cell>
        </row>
        <row r="41">
          <cell r="A41">
            <v>215424</v>
          </cell>
          <cell r="B41" t="str">
            <v>POWDER RIVER MANOR</v>
          </cell>
          <cell r="C41" t="str">
            <v xml:space="preserve">BROADUS                  </v>
          </cell>
          <cell r="D41">
            <v>1071</v>
          </cell>
          <cell r="E41">
            <v>1818</v>
          </cell>
        </row>
        <row r="42">
          <cell r="A42">
            <v>216047</v>
          </cell>
          <cell r="B42" t="str">
            <v>CREST NURSING HOME</v>
          </cell>
          <cell r="C42" t="str">
            <v xml:space="preserve">BUTTE                    </v>
          </cell>
          <cell r="D42">
            <v>6758</v>
          </cell>
          <cell r="E42">
            <v>11473</v>
          </cell>
        </row>
        <row r="43">
          <cell r="A43">
            <v>219963</v>
          </cell>
          <cell r="B43" t="str">
            <v>FAITH LUTHERAN HOME</v>
          </cell>
          <cell r="C43" t="str">
            <v xml:space="preserve">WOLF POINT               </v>
          </cell>
          <cell r="D43">
            <v>6696</v>
          </cell>
          <cell r="E43">
            <v>11368</v>
          </cell>
        </row>
        <row r="44">
          <cell r="A44">
            <v>372861</v>
          </cell>
          <cell r="B44" t="str">
            <v>THE LIVING CENTRE</v>
          </cell>
          <cell r="C44" t="str">
            <v xml:space="preserve">STEVENSVILLE             </v>
          </cell>
          <cell r="D44">
            <v>2353</v>
          </cell>
          <cell r="E44">
            <v>3995</v>
          </cell>
        </row>
        <row r="45">
          <cell r="A45">
            <v>395044</v>
          </cell>
          <cell r="B45" t="str">
            <v>CENTRAL MONTANA HEALTH &amp; REHABILITATION CENTER</v>
          </cell>
          <cell r="C45" t="str">
            <v xml:space="preserve">LEWISTOWN                </v>
          </cell>
          <cell r="D45">
            <v>3269</v>
          </cell>
          <cell r="E45">
            <v>5550</v>
          </cell>
        </row>
        <row r="46">
          <cell r="A46">
            <v>473229</v>
          </cell>
          <cell r="B46" t="str">
            <v>BENEFIS SKILLED NURSING CENTER</v>
          </cell>
          <cell r="C46" t="str">
            <v xml:space="preserve">GREAT FALLS              </v>
          </cell>
          <cell r="D46">
            <v>14328</v>
          </cell>
          <cell r="E46">
            <v>24324</v>
          </cell>
        </row>
        <row r="47">
          <cell r="A47">
            <v>514891</v>
          </cell>
          <cell r="B47" t="str">
            <v>LIBBY CARE CENTER</v>
          </cell>
          <cell r="C47" t="str">
            <v xml:space="preserve">LIBBY                    </v>
          </cell>
          <cell r="D47">
            <v>12736</v>
          </cell>
          <cell r="E47">
            <v>20540</v>
          </cell>
        </row>
        <row r="48">
          <cell r="A48">
            <v>522561</v>
          </cell>
          <cell r="B48" t="str">
            <v>ASPEN MEADOWS</v>
          </cell>
          <cell r="C48" t="str">
            <v>BILLINGS</v>
          </cell>
          <cell r="D48">
            <v>9145</v>
          </cell>
          <cell r="E48">
            <v>15012</v>
          </cell>
        </row>
        <row r="49">
          <cell r="A49">
            <v>552084</v>
          </cell>
          <cell r="B49" t="str">
            <v>PIONEER CARE &amp; REHABILITATION</v>
          </cell>
          <cell r="C49" t="str">
            <v xml:space="preserve">DILLON                   </v>
          </cell>
          <cell r="D49">
            <v>7153</v>
          </cell>
          <cell r="E49">
            <v>11570</v>
          </cell>
        </row>
        <row r="50">
          <cell r="A50">
            <v>552344</v>
          </cell>
          <cell r="B50" t="str">
            <v>PARK PLACE HEALTH CARE CENTER</v>
          </cell>
          <cell r="C50" t="str">
            <v xml:space="preserve">GREAT FALLS              </v>
          </cell>
          <cell r="D50">
            <v>11490</v>
          </cell>
          <cell r="E50">
            <v>18875</v>
          </cell>
        </row>
        <row r="51">
          <cell r="A51">
            <v>570778</v>
          </cell>
          <cell r="B51" t="str">
            <v>VALLEY HEALTH CARE CTR (BELLA TERRA)</v>
          </cell>
          <cell r="C51" t="str">
            <v xml:space="preserve">BILLINGS                 </v>
          </cell>
          <cell r="D51">
            <v>6155</v>
          </cell>
          <cell r="E51">
            <v>12210</v>
          </cell>
        </row>
        <row r="52">
          <cell r="A52">
            <v>571142</v>
          </cell>
          <cell r="B52" t="str">
            <v>BILLINGS HEALTH &amp; REHAB (AVANTARA)</v>
          </cell>
          <cell r="C52" t="str">
            <v xml:space="preserve">BILLINGS                 </v>
          </cell>
          <cell r="D52">
            <v>12919</v>
          </cell>
          <cell r="E52">
            <v>21932</v>
          </cell>
        </row>
        <row r="53">
          <cell r="A53">
            <v>582454</v>
          </cell>
          <cell r="B53" t="str">
            <v>COPPER RIDGE</v>
          </cell>
          <cell r="C53" t="str">
            <v xml:space="preserve">BUTTE                    </v>
          </cell>
          <cell r="D53">
            <v>7856</v>
          </cell>
          <cell r="E53">
            <v>13337</v>
          </cell>
        </row>
        <row r="54">
          <cell r="A54">
            <v>587231</v>
          </cell>
          <cell r="B54" t="str">
            <v xml:space="preserve">HERITAGE PLACE </v>
          </cell>
          <cell r="C54" t="str">
            <v>KALISPELL</v>
          </cell>
          <cell r="D54">
            <v>12227</v>
          </cell>
          <cell r="E54">
            <v>19888</v>
          </cell>
        </row>
        <row r="55">
          <cell r="A55">
            <v>587265</v>
          </cell>
          <cell r="B55" t="str">
            <v>EAGLE CLIFF MANOR</v>
          </cell>
          <cell r="C55" t="str">
            <v xml:space="preserve">BILLINGS                 </v>
          </cell>
          <cell r="D55">
            <v>9872</v>
          </cell>
          <cell r="E55">
            <v>16185</v>
          </cell>
        </row>
        <row r="56">
          <cell r="A56">
            <v>587314</v>
          </cell>
          <cell r="B56" t="str">
            <v>VALLE VISTA MANOR</v>
          </cell>
          <cell r="C56" t="str">
            <v xml:space="preserve">LEWISTOWN                </v>
          </cell>
          <cell r="D56">
            <v>5956</v>
          </cell>
          <cell r="E56">
            <v>9766</v>
          </cell>
        </row>
        <row r="57">
          <cell r="A57">
            <v>587327</v>
          </cell>
          <cell r="B57" t="str">
            <v>GLACIER CARE CENTER</v>
          </cell>
          <cell r="C57" t="str">
            <v xml:space="preserve">CUT BANK                 </v>
          </cell>
          <cell r="D57">
            <v>3002</v>
          </cell>
          <cell r="E57">
            <v>4942</v>
          </cell>
        </row>
        <row r="58">
          <cell r="A58">
            <v>587418</v>
          </cell>
          <cell r="B58" t="str">
            <v>PARKVIEW CARE CENTER</v>
          </cell>
          <cell r="C58" t="str">
            <v xml:space="preserve">BILLINGS                 </v>
          </cell>
          <cell r="D58">
            <v>12803</v>
          </cell>
          <cell r="E58">
            <v>20880</v>
          </cell>
        </row>
        <row r="59">
          <cell r="A59">
            <v>655096</v>
          </cell>
          <cell r="B59" t="str">
            <v>CONTINENTAL CARE &amp; REHAB (BUTTE CENTER)</v>
          </cell>
          <cell r="C59" t="str">
            <v xml:space="preserve">BUTTE                    </v>
          </cell>
          <cell r="D59">
            <v>8578</v>
          </cell>
          <cell r="E59">
            <v>14180</v>
          </cell>
        </row>
        <row r="60">
          <cell r="A60">
            <v>656227</v>
          </cell>
          <cell r="B60" t="str">
            <v>WHITEFISH CARE &amp; REHAB</v>
          </cell>
          <cell r="C60" t="str">
            <v xml:space="preserve">WHITEFISH                </v>
          </cell>
          <cell r="D60">
            <v>9326</v>
          </cell>
          <cell r="E60">
            <v>15206</v>
          </cell>
        </row>
        <row r="61">
          <cell r="A61">
            <v>676498</v>
          </cell>
          <cell r="B61" t="str">
            <v>IVY AT DEER LODGE, LLC</v>
          </cell>
          <cell r="C61" t="str">
            <v>DEER LODGE</v>
          </cell>
          <cell r="D61">
            <v>7761</v>
          </cell>
          <cell r="E61">
            <v>12510</v>
          </cell>
        </row>
        <row r="62">
          <cell r="A62">
            <v>678742</v>
          </cell>
          <cell r="B62" t="str">
            <v>IVY AT GREAT FALLS, LLC</v>
          </cell>
          <cell r="C62" t="str">
            <v xml:space="preserve">GREAT FALLS              </v>
          </cell>
          <cell r="D62">
            <v>18671</v>
          </cell>
          <cell r="E62">
            <v>30097</v>
          </cell>
        </row>
        <row r="63">
          <cell r="A63">
            <v>707115</v>
          </cell>
          <cell r="B63" t="str">
            <v>ELKHORN HEALTHCARE &amp; REHABILITATION CENTER</v>
          </cell>
          <cell r="C63" t="str">
            <v xml:space="preserve">CLANCY                   </v>
          </cell>
          <cell r="D63">
            <v>9864</v>
          </cell>
          <cell r="E63">
            <v>16746</v>
          </cell>
        </row>
        <row r="64">
          <cell r="A64">
            <v>707122</v>
          </cell>
          <cell r="B64" t="str">
            <v>COONEY HEALTHCARE &amp; REHAB</v>
          </cell>
          <cell r="C64" t="str">
            <v xml:space="preserve">HELENA                   </v>
          </cell>
          <cell r="D64">
            <v>6944</v>
          </cell>
          <cell r="E64">
            <v>11789</v>
          </cell>
        </row>
        <row r="65">
          <cell r="A65">
            <v>724347</v>
          </cell>
          <cell r="B65" t="str">
            <v>MOUNT ASCENSION TRANSITIONAL CARE</v>
          </cell>
          <cell r="C65" t="str">
            <v xml:space="preserve">HELENA                   </v>
          </cell>
          <cell r="D65">
            <v>6267</v>
          </cell>
          <cell r="E65">
            <v>10012</v>
          </cell>
        </row>
        <row r="66">
          <cell r="A66">
            <v>734485</v>
          </cell>
          <cell r="B66" t="str">
            <v>SW MT VETERAN'S HOME</v>
          </cell>
          <cell r="C66" t="str">
            <v xml:space="preserve">BUTTE                    </v>
          </cell>
          <cell r="D66">
            <v>3463</v>
          </cell>
          <cell r="E66">
            <v>5879</v>
          </cell>
        </row>
        <row r="67">
          <cell r="A67">
            <v>1618621</v>
          </cell>
          <cell r="B67" t="str">
            <v>LOGAN HEALTH - SHELBY</v>
          </cell>
          <cell r="C67" t="str">
            <v xml:space="preserve">SHELBY                   </v>
          </cell>
          <cell r="D67">
            <v>3177</v>
          </cell>
          <cell r="E67">
            <v>5394</v>
          </cell>
        </row>
        <row r="68">
          <cell r="A68">
            <v>1633918</v>
          </cell>
          <cell r="B68" t="str">
            <v>THE DISCOVERY CARE CENTRE</v>
          </cell>
          <cell r="C68" t="str">
            <v>HAMILTON</v>
          </cell>
          <cell r="D68">
            <v>7081</v>
          </cell>
          <cell r="E68">
            <v>12021</v>
          </cell>
        </row>
        <row r="70">
          <cell r="A70">
            <v>120870</v>
          </cell>
          <cell r="B70" t="str">
            <v>CENTRAL MONTANA MEDICAL CENTER SWING BED</v>
          </cell>
          <cell r="C70" t="str">
            <v xml:space="preserve">LEWISTOWN                </v>
          </cell>
          <cell r="E70">
            <v>0</v>
          </cell>
        </row>
        <row r="71">
          <cell r="A71">
            <v>125463</v>
          </cell>
          <cell r="B71" t="str">
            <v>NORTHERN MT SWING BED</v>
          </cell>
          <cell r="C71" t="str">
            <v xml:space="preserve">HAVRE                    </v>
          </cell>
          <cell r="E71">
            <v>0</v>
          </cell>
        </row>
        <row r="72">
          <cell r="A72">
            <v>125868</v>
          </cell>
          <cell r="B72" t="str">
            <v>NORTH VALLEY HOSPITAL SWING BED</v>
          </cell>
          <cell r="C72" t="str">
            <v xml:space="preserve">WHITEFISH                </v>
          </cell>
          <cell r="E72">
            <v>0</v>
          </cell>
        </row>
        <row r="73">
          <cell r="A73">
            <v>127058</v>
          </cell>
          <cell r="B73" t="str">
            <v>ROUNDUP SWING BED</v>
          </cell>
          <cell r="C73" t="str">
            <v>ROUNDUP</v>
          </cell>
          <cell r="D73">
            <v>2697</v>
          </cell>
          <cell r="E73">
            <v>4579</v>
          </cell>
        </row>
        <row r="74">
          <cell r="A74">
            <v>127619</v>
          </cell>
          <cell r="B74" t="str">
            <v>ROOSEVELT SWING BED</v>
          </cell>
          <cell r="C74" t="str">
            <v>CULBERTSON</v>
          </cell>
          <cell r="D74">
            <v>2597</v>
          </cell>
          <cell r="E74">
            <v>4409</v>
          </cell>
        </row>
        <row r="75">
          <cell r="A75">
            <v>129353</v>
          </cell>
          <cell r="B75" t="str">
            <v>SIDNEY SWING BED</v>
          </cell>
          <cell r="C75" t="str">
            <v xml:space="preserve">SIDNEY                   </v>
          </cell>
          <cell r="D75">
            <v>6</v>
          </cell>
          <cell r="E75">
            <v>10</v>
          </cell>
        </row>
        <row r="76">
          <cell r="A76">
            <v>135707</v>
          </cell>
          <cell r="B76" t="str">
            <v>COMMUNITY HOSPITAL OF ANACONDA SWING BED</v>
          </cell>
          <cell r="C76" t="str">
            <v>ANACONDA</v>
          </cell>
          <cell r="E76">
            <v>0</v>
          </cell>
        </row>
        <row r="77">
          <cell r="A77">
            <v>143936</v>
          </cell>
          <cell r="B77" t="str">
            <v>GLENDIVE SWING BED</v>
          </cell>
          <cell r="C77" t="str">
            <v>GLENDIVE</v>
          </cell>
          <cell r="D77">
            <v>115</v>
          </cell>
          <cell r="E77">
            <v>195</v>
          </cell>
        </row>
        <row r="78">
          <cell r="A78">
            <v>167280</v>
          </cell>
          <cell r="B78" t="str">
            <v>PRAIRIE SWING BED</v>
          </cell>
          <cell r="C78" t="str">
            <v>TERRY</v>
          </cell>
          <cell r="D78">
            <v>2645</v>
          </cell>
          <cell r="E78">
            <v>4490</v>
          </cell>
        </row>
        <row r="79">
          <cell r="A79">
            <v>170731</v>
          </cell>
          <cell r="B79" t="str">
            <v>FALLON SWING BED</v>
          </cell>
          <cell r="C79" t="str">
            <v xml:space="preserve">BAKER                    </v>
          </cell>
          <cell r="D79">
            <v>998</v>
          </cell>
          <cell r="E79">
            <v>1694</v>
          </cell>
        </row>
        <row r="80">
          <cell r="A80">
            <v>175903</v>
          </cell>
          <cell r="B80" t="str">
            <v>WHEATLAND SWING BED</v>
          </cell>
          <cell r="C80" t="str">
            <v>HARLOWTON</v>
          </cell>
          <cell r="D80">
            <v>1005</v>
          </cell>
          <cell r="E80">
            <v>1706</v>
          </cell>
        </row>
        <row r="81">
          <cell r="A81">
            <v>177191</v>
          </cell>
          <cell r="B81" t="str">
            <v>FRANCES MAHON SWING BED</v>
          </cell>
          <cell r="C81" t="str">
            <v xml:space="preserve">GLASGOW                  </v>
          </cell>
          <cell r="D81">
            <v>51</v>
          </cell>
          <cell r="E81">
            <v>87</v>
          </cell>
        </row>
        <row r="82">
          <cell r="A82">
            <v>182234</v>
          </cell>
          <cell r="B82" t="str">
            <v>MINERAL SWING BED</v>
          </cell>
          <cell r="C82" t="str">
            <v>SUPERIOR</v>
          </cell>
          <cell r="D82">
            <v>1060</v>
          </cell>
          <cell r="E82">
            <v>1800</v>
          </cell>
        </row>
        <row r="83">
          <cell r="A83">
            <v>183196</v>
          </cell>
          <cell r="B83" t="str">
            <v>MARCUS DALY MEMORIAL HOSPITAL SWING BED</v>
          </cell>
          <cell r="C83" t="str">
            <v>HAMILTON</v>
          </cell>
          <cell r="E83">
            <v>0</v>
          </cell>
        </row>
        <row r="84">
          <cell r="A84">
            <v>193362</v>
          </cell>
          <cell r="B84" t="str">
            <v>PONDERA MEDICAL CENTER SWING BED</v>
          </cell>
          <cell r="C84" t="str">
            <v>CONRAD</v>
          </cell>
          <cell r="E84">
            <v>0</v>
          </cell>
        </row>
        <row r="85">
          <cell r="A85">
            <v>194168</v>
          </cell>
          <cell r="B85" t="str">
            <v>LIBERTY SWING BED</v>
          </cell>
          <cell r="C85" t="str">
            <v>CHESTER</v>
          </cell>
          <cell r="D85">
            <v>2236</v>
          </cell>
          <cell r="E85">
            <v>3796</v>
          </cell>
        </row>
        <row r="86">
          <cell r="A86">
            <v>195468</v>
          </cell>
          <cell r="B86" t="str">
            <v>MTN VIEW SWING BED</v>
          </cell>
          <cell r="C86" t="str">
            <v>WHITE SULPHUR SPRINGS</v>
          </cell>
          <cell r="D86">
            <v>1303</v>
          </cell>
          <cell r="E86">
            <v>2212</v>
          </cell>
        </row>
        <row r="87">
          <cell r="A87">
            <v>196872</v>
          </cell>
          <cell r="B87" t="str">
            <v>BROADWATER HEALTH CENTER SWING BED</v>
          </cell>
          <cell r="C87" t="str">
            <v>TOWNSEND</v>
          </cell>
          <cell r="D87">
            <v>1041</v>
          </cell>
          <cell r="E87">
            <v>1767</v>
          </cell>
        </row>
        <row r="88">
          <cell r="A88">
            <v>198133</v>
          </cell>
          <cell r="B88" t="str">
            <v>NORTHERN ROCKIES SWING BED</v>
          </cell>
          <cell r="C88" t="str">
            <v xml:space="preserve">CUT BANK                 </v>
          </cell>
          <cell r="E88">
            <v>0</v>
          </cell>
        </row>
        <row r="89">
          <cell r="A89">
            <v>200291</v>
          </cell>
          <cell r="B89" t="str">
            <v>MCCONE COUNTY SWING BED</v>
          </cell>
          <cell r="C89" t="str">
            <v>CIRCLE</v>
          </cell>
          <cell r="D89">
            <v>1588</v>
          </cell>
          <cell r="E89">
            <v>2696</v>
          </cell>
        </row>
        <row r="90">
          <cell r="A90">
            <v>201960</v>
          </cell>
          <cell r="B90" t="str">
            <v>SHERIDAN MEMORIAL SWING BED</v>
          </cell>
          <cell r="C90" t="str">
            <v xml:space="preserve">PLENTYWOOD               </v>
          </cell>
          <cell r="D90">
            <v>5</v>
          </cell>
          <cell r="E90">
            <v>8</v>
          </cell>
        </row>
        <row r="91">
          <cell r="A91">
            <v>202130</v>
          </cell>
          <cell r="B91" t="str">
            <v>ST LUKE COMMUNITY HOSPITAL SWING BED</v>
          </cell>
          <cell r="C91" t="str">
            <v>RONAN</v>
          </cell>
          <cell r="E91">
            <v>0</v>
          </cell>
        </row>
        <row r="92">
          <cell r="A92">
            <v>207502</v>
          </cell>
          <cell r="B92" t="str">
            <v>ST JOSEPH HOSPITAL SWING BED</v>
          </cell>
          <cell r="C92" t="str">
            <v xml:space="preserve">POLSON                   </v>
          </cell>
          <cell r="E92">
            <v>0</v>
          </cell>
        </row>
        <row r="93">
          <cell r="A93">
            <v>208988</v>
          </cell>
          <cell r="B93" t="str">
            <v>BIG HORN SWING BED</v>
          </cell>
          <cell r="C93" t="str">
            <v xml:space="preserve">HARDIN                   </v>
          </cell>
          <cell r="D93">
            <v>1375</v>
          </cell>
          <cell r="E93">
            <v>2334</v>
          </cell>
        </row>
        <row r="94">
          <cell r="A94">
            <v>209304</v>
          </cell>
          <cell r="B94" t="str">
            <v>GRANITE COUNTY SWING BED</v>
          </cell>
          <cell r="C94" t="str">
            <v>PHILIPSBURG</v>
          </cell>
          <cell r="D94">
            <v>2202</v>
          </cell>
          <cell r="E94">
            <v>3738</v>
          </cell>
        </row>
        <row r="95">
          <cell r="A95">
            <v>209612</v>
          </cell>
          <cell r="B95" t="str">
            <v>LIVINGSTON HEALTHCARE SWING BED</v>
          </cell>
          <cell r="C95" t="str">
            <v>LIVINGSTON</v>
          </cell>
          <cell r="E95">
            <v>0</v>
          </cell>
        </row>
        <row r="96">
          <cell r="A96">
            <v>209690</v>
          </cell>
          <cell r="B96" t="str">
            <v>CLARK FORK VALLEY HOSPITAL SWING BED</v>
          </cell>
          <cell r="C96" t="str">
            <v>PLAINS</v>
          </cell>
          <cell r="D96">
            <v>33</v>
          </cell>
          <cell r="E96">
            <v>56</v>
          </cell>
        </row>
        <row r="97">
          <cell r="A97">
            <v>209703</v>
          </cell>
          <cell r="B97" t="str">
            <v>CABINET PEAKS MEDICAL CENTER SWING BED</v>
          </cell>
          <cell r="C97" t="str">
            <v>LIBBY</v>
          </cell>
          <cell r="E97">
            <v>0</v>
          </cell>
        </row>
        <row r="98">
          <cell r="A98">
            <v>216206</v>
          </cell>
          <cell r="B98" t="str">
            <v>PHILLIPS COUNTY HOSPITAL SWING BED</v>
          </cell>
          <cell r="C98" t="str">
            <v>MALTA</v>
          </cell>
          <cell r="E98">
            <v>0</v>
          </cell>
        </row>
        <row r="99">
          <cell r="A99">
            <v>219167</v>
          </cell>
          <cell r="B99" t="str">
            <v>BEARTOOTH HOSPITAL SWING BED</v>
          </cell>
          <cell r="C99" t="str">
            <v xml:space="preserve">RED LODGE                </v>
          </cell>
          <cell r="E99">
            <v>0</v>
          </cell>
        </row>
        <row r="100">
          <cell r="A100">
            <v>219973</v>
          </cell>
          <cell r="B100" t="str">
            <v>NEMHS  SWING BED</v>
          </cell>
          <cell r="C100" t="str">
            <v>WOLF POINT</v>
          </cell>
          <cell r="D100">
            <v>8</v>
          </cell>
          <cell r="E100">
            <v>14</v>
          </cell>
        </row>
        <row r="101">
          <cell r="A101">
            <v>221068</v>
          </cell>
          <cell r="B101" t="str">
            <v>NEMHS  SWING BED</v>
          </cell>
          <cell r="C101" t="str">
            <v>POPLAR</v>
          </cell>
          <cell r="D101">
            <v>150</v>
          </cell>
          <cell r="E101">
            <v>255</v>
          </cell>
        </row>
        <row r="102">
          <cell r="A102">
            <v>221153</v>
          </cell>
          <cell r="B102" t="str">
            <v>MADISON VALLEY MEDICAL CENTER  SWING BED</v>
          </cell>
          <cell r="C102" t="str">
            <v>ENNIS</v>
          </cell>
          <cell r="E102">
            <v>0</v>
          </cell>
        </row>
        <row r="103">
          <cell r="A103">
            <v>226642</v>
          </cell>
          <cell r="B103" t="str">
            <v>DAHL MEMORIAL  SWING BED</v>
          </cell>
          <cell r="C103" t="str">
            <v>EKALAKA</v>
          </cell>
          <cell r="D103">
            <v>2228</v>
          </cell>
          <cell r="E103">
            <v>3782</v>
          </cell>
        </row>
        <row r="104">
          <cell r="A104">
            <v>237269</v>
          </cell>
          <cell r="B104" t="str">
            <v>MARIAS MEDICAL CENTER SWING BED</v>
          </cell>
          <cell r="C104" t="str">
            <v xml:space="preserve">SHELBY                   </v>
          </cell>
          <cell r="E104">
            <v>0</v>
          </cell>
        </row>
        <row r="105">
          <cell r="A105">
            <v>266067</v>
          </cell>
          <cell r="B105" t="str">
            <v>RUBY VALLEY HOSPITAL SWING BED</v>
          </cell>
          <cell r="C105" t="str">
            <v>SHERIDAN</v>
          </cell>
          <cell r="E105">
            <v>0</v>
          </cell>
        </row>
        <row r="106">
          <cell r="A106">
            <v>456076</v>
          </cell>
          <cell r="B106" t="str">
            <v>ROSEBUD HEALTH CARE CENTER SWING BED</v>
          </cell>
          <cell r="C106" t="str">
            <v>FORSYTH</v>
          </cell>
          <cell r="E106">
            <v>0</v>
          </cell>
        </row>
        <row r="107">
          <cell r="A107">
            <v>459485</v>
          </cell>
          <cell r="B107" t="str">
            <v>TETON MEDICAL CENTER SWING BED</v>
          </cell>
          <cell r="C107" t="str">
            <v>CHOTEAU</v>
          </cell>
          <cell r="D107">
            <v>1433</v>
          </cell>
          <cell r="E107">
            <v>2433</v>
          </cell>
        </row>
        <row r="108">
          <cell r="A108">
            <v>462306</v>
          </cell>
          <cell r="B108" t="str">
            <v>PIONEER MEDICAL CENTER SWING BED</v>
          </cell>
          <cell r="C108" t="str">
            <v>BIG TIMBER</v>
          </cell>
          <cell r="D108">
            <v>1262</v>
          </cell>
          <cell r="E108">
            <v>2142</v>
          </cell>
        </row>
        <row r="109">
          <cell r="A109">
            <v>486744</v>
          </cell>
          <cell r="B109" t="str">
            <v>BARRETT HOSPITAL SWING BED</v>
          </cell>
          <cell r="C109" t="str">
            <v>DILLON</v>
          </cell>
          <cell r="E109">
            <v>0</v>
          </cell>
        </row>
        <row r="110">
          <cell r="A110">
            <v>489710</v>
          </cell>
          <cell r="B110" t="str">
            <v>DANIELS MEMORIAL HOSPITAL SWING BED</v>
          </cell>
          <cell r="C110" t="str">
            <v>SCOBEY</v>
          </cell>
          <cell r="D110">
            <v>2599</v>
          </cell>
          <cell r="E110">
            <v>4412</v>
          </cell>
        </row>
        <row r="111">
          <cell r="A111">
            <v>494962</v>
          </cell>
          <cell r="B111" t="str">
            <v>MISSOURI RIVER MEDICAL CENTER SWING BED</v>
          </cell>
          <cell r="C111" t="str">
            <v>FORT BENTON</v>
          </cell>
          <cell r="D111">
            <v>2739</v>
          </cell>
          <cell r="E111">
            <v>4650</v>
          </cell>
        </row>
        <row r="112">
          <cell r="A112">
            <v>511134</v>
          </cell>
          <cell r="B112" t="str">
            <v>HOLY ROSARY HEALTHCARE SWING BED</v>
          </cell>
          <cell r="C112" t="str">
            <v>MILES CITY</v>
          </cell>
          <cell r="D112">
            <v>258</v>
          </cell>
          <cell r="E112">
            <v>438</v>
          </cell>
        </row>
        <row r="113">
          <cell r="A113">
            <v>624240</v>
          </cell>
          <cell r="B113" t="str">
            <v>STILLWATER HOSPITAL ASSOCIATION</v>
          </cell>
          <cell r="C113" t="str">
            <v>COLUMBUS</v>
          </cell>
          <cell r="E113">
            <v>0</v>
          </cell>
        </row>
        <row r="114">
          <cell r="A114">
            <v>651253</v>
          </cell>
          <cell r="B114" t="str">
            <v>BIG SANDY MEDICAL CENTER</v>
          </cell>
          <cell r="C114" t="str">
            <v>BIG SANDY</v>
          </cell>
          <cell r="D114">
            <v>1485</v>
          </cell>
          <cell r="E114">
            <v>2521</v>
          </cell>
        </row>
        <row r="115">
          <cell r="A115">
            <v>655027</v>
          </cell>
          <cell r="B115" t="str">
            <v>GARFIELD COUNTY HEALTH CENTER</v>
          </cell>
          <cell r="C115" t="str">
            <v>JORDAN</v>
          </cell>
          <cell r="D115">
            <v>1987</v>
          </cell>
          <cell r="E115">
            <v>3373</v>
          </cell>
        </row>
        <row r="116">
          <cell r="A116">
            <v>721214</v>
          </cell>
          <cell r="B116" t="str">
            <v>BIG SKY MEDICAL CENTER</v>
          </cell>
          <cell r="C116" t="str">
            <v>BIG SKY</v>
          </cell>
          <cell r="E116">
            <v>0</v>
          </cell>
        </row>
        <row r="117">
          <cell r="A117">
            <v>734175</v>
          </cell>
          <cell r="B117" t="str">
            <v>BOZEMAN HEALTH DEACONESS HOSPITAL SWING BED</v>
          </cell>
          <cell r="C117" t="str">
            <v>BOZEMAN</v>
          </cell>
          <cell r="E117">
            <v>0</v>
          </cell>
        </row>
        <row r="118">
          <cell r="A118">
            <v>743054</v>
          </cell>
          <cell r="B118" t="str">
            <v>LOGAN HEALTH SHELBY HOSPITAL SWING BED</v>
          </cell>
          <cell r="C118" t="str">
            <v xml:space="preserve">SHELBY                   </v>
          </cell>
          <cell r="D118">
            <v>8</v>
          </cell>
          <cell r="E118">
            <v>14</v>
          </cell>
        </row>
        <row r="120">
          <cell r="B120" t="str">
            <v>TOTAL</v>
          </cell>
          <cell r="D120">
            <v>427383</v>
          </cell>
          <cell r="E120">
            <v>716325</v>
          </cell>
        </row>
        <row r="121">
          <cell r="A121" t="str">
            <v># of Rows</v>
          </cell>
        </row>
        <row r="122">
          <cell r="A122">
            <v>54</v>
          </cell>
        </row>
        <row r="125">
          <cell r="A125">
            <v>168317</v>
          </cell>
          <cell r="B125" t="str">
            <v>MONTANA VETERAN'S HOME - NH</v>
          </cell>
          <cell r="C125" t="str">
            <v xml:space="preserve">COLUMBIA FALLS           </v>
          </cell>
          <cell r="D125">
            <v>5081</v>
          </cell>
          <cell r="E125">
            <v>8626</v>
          </cell>
        </row>
      </sheetData>
      <sheetData sheetId="1">
        <row r="48">
          <cell r="R48">
            <v>214.12851812721226</v>
          </cell>
        </row>
        <row r="51">
          <cell r="R51">
            <v>211.73425906360615</v>
          </cell>
        </row>
        <row r="56">
          <cell r="R56">
            <v>209.34</v>
          </cell>
        </row>
      </sheetData>
      <sheetData sheetId="2">
        <row r="12">
          <cell r="L12">
            <v>2471969.160561766</v>
          </cell>
        </row>
        <row r="14">
          <cell r="B14">
            <v>1770590689</v>
          </cell>
          <cell r="C14" t="str">
            <v>BENEFIS SENIOR SERVICES</v>
          </cell>
          <cell r="D14" t="str">
            <v xml:space="preserve">GREAT FALLS              </v>
          </cell>
          <cell r="E14">
            <v>3.75</v>
          </cell>
          <cell r="F14">
            <v>4.75</v>
          </cell>
          <cell r="G14">
            <v>4</v>
          </cell>
          <cell r="H14">
            <v>24324</v>
          </cell>
          <cell r="I14">
            <v>3.7153472819336972</v>
          </cell>
          <cell r="J14">
            <v>90372.10728575525</v>
          </cell>
          <cell r="K14">
            <v>0.75</v>
          </cell>
          <cell r="L14">
            <v>67779.080464316445</v>
          </cell>
          <cell r="M14">
            <v>5.5154920081600139E-2</v>
          </cell>
          <cell r="N14">
            <v>68562.181030647916</v>
          </cell>
          <cell r="O14">
            <v>136341.26149496436</v>
          </cell>
          <cell r="P14">
            <v>5.61</v>
          </cell>
        </row>
        <row r="15">
          <cell r="B15">
            <v>1912411174</v>
          </cell>
          <cell r="C15" t="str">
            <v>BELLA TERRA (VALLEY HEALTH)</v>
          </cell>
          <cell r="D15" t="str">
            <v xml:space="preserve">BILLINGS                 </v>
          </cell>
          <cell r="E15">
            <v>2</v>
          </cell>
          <cell r="F15">
            <v>3</v>
          </cell>
          <cell r="G15">
            <v>3</v>
          </cell>
          <cell r="H15">
            <v>12210</v>
          </cell>
          <cell r="I15">
            <v>3.7153472819336972</v>
          </cell>
          <cell r="J15">
            <v>45364.39031241044</v>
          </cell>
          <cell r="K15">
            <v>0.5</v>
          </cell>
          <cell r="L15">
            <v>22682.19515620522</v>
          </cell>
          <cell r="M15">
            <v>1.8457533689534001E-2</v>
          </cell>
          <cell r="N15">
            <v>22944.258904352653</v>
          </cell>
          <cell r="O15">
            <v>45626.454060557873</v>
          </cell>
          <cell r="P15">
            <v>3.74</v>
          </cell>
        </row>
        <row r="16">
          <cell r="B16">
            <v>1740275288</v>
          </cell>
          <cell r="C16" t="str">
            <v>VALLE VISTA MANOR</v>
          </cell>
          <cell r="D16" t="str">
            <v xml:space="preserve">LEWISTOWN                </v>
          </cell>
          <cell r="E16">
            <v>4</v>
          </cell>
          <cell r="F16">
            <v>4</v>
          </cell>
          <cell r="G16">
            <v>4</v>
          </cell>
          <cell r="H16">
            <v>9766</v>
          </cell>
          <cell r="I16">
            <v>3.7153472819336972</v>
          </cell>
          <cell r="J16">
            <v>36284.081555364486</v>
          </cell>
          <cell r="K16">
            <v>0.75</v>
          </cell>
          <cell r="L16">
            <v>27213.061166523366</v>
          </cell>
          <cell r="M16">
            <v>2.2144505406878266E-2</v>
          </cell>
          <cell r="N16">
            <v>27527.473275172979</v>
          </cell>
          <cell r="O16">
            <v>54740.534441696349</v>
          </cell>
          <cell r="P16">
            <v>5.61</v>
          </cell>
        </row>
        <row r="17">
          <cell r="B17">
            <v>1588653679</v>
          </cell>
          <cell r="C17" t="str">
            <v>ST. JOHN'S LUTHERAN MINISTRIES</v>
          </cell>
          <cell r="D17" t="str">
            <v xml:space="preserve">BILLINGS                 </v>
          </cell>
          <cell r="E17">
            <v>4</v>
          </cell>
          <cell r="F17">
            <v>4.75</v>
          </cell>
          <cell r="G17">
            <v>4</v>
          </cell>
          <cell r="H17">
            <v>19807</v>
          </cell>
          <cell r="I17">
            <v>3.7153472819336972</v>
          </cell>
          <cell r="J17">
            <v>73589.883613260739</v>
          </cell>
          <cell r="K17">
            <v>0.75</v>
          </cell>
          <cell r="L17">
            <v>55192.412709945551</v>
          </cell>
          <cell r="M17">
            <v>4.4912576141105651E-2</v>
          </cell>
          <cell r="N17">
            <v>55830.090432249759</v>
          </cell>
          <cell r="O17">
            <v>111022.50314219532</v>
          </cell>
          <cell r="P17">
            <v>5.61</v>
          </cell>
        </row>
        <row r="18">
          <cell r="B18">
            <v>1588664270</v>
          </cell>
          <cell r="C18" t="str">
            <v xml:space="preserve">HERITAGE PLACE </v>
          </cell>
          <cell r="D18" t="str">
            <v>KALISPELL</v>
          </cell>
          <cell r="E18">
            <v>3.75</v>
          </cell>
          <cell r="F18">
            <v>2.75</v>
          </cell>
          <cell r="G18">
            <v>3</v>
          </cell>
          <cell r="H18">
            <v>19888</v>
          </cell>
          <cell r="I18">
            <v>3.7153472819336972</v>
          </cell>
          <cell r="J18">
            <v>73890.826743097365</v>
          </cell>
          <cell r="K18">
            <v>0.5</v>
          </cell>
          <cell r="L18">
            <v>36945.413371548682</v>
          </cell>
          <cell r="M18">
            <v>3.0064162982592318E-2</v>
          </cell>
          <cell r="N18">
            <v>37372.270359522161</v>
          </cell>
          <cell r="O18">
            <v>74317.683731070836</v>
          </cell>
          <cell r="P18">
            <v>3.74</v>
          </cell>
        </row>
        <row r="19">
          <cell r="B19">
            <v>1891332896</v>
          </cell>
          <cell r="C19" t="str">
            <v>IVY AT GREAT FALLS</v>
          </cell>
          <cell r="D19" t="str">
            <v xml:space="preserve">GREAT FALLS              </v>
          </cell>
          <cell r="E19">
            <v>0</v>
          </cell>
          <cell r="F19">
            <v>0</v>
          </cell>
          <cell r="G19">
            <v>0</v>
          </cell>
          <cell r="H19">
            <v>30097</v>
          </cell>
          <cell r="I19">
            <v>3.7153472819336972</v>
          </cell>
          <cell r="J19">
            <v>111820.80714435849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>
            <v>1497269658</v>
          </cell>
          <cell r="C20" t="str">
            <v>AVANTARA (BILLINGS HEALTH)</v>
          </cell>
          <cell r="D20" t="str">
            <v xml:space="preserve">BILLINGS                 </v>
          </cell>
          <cell r="E20">
            <v>2.75</v>
          </cell>
          <cell r="F20">
            <v>3.75</v>
          </cell>
          <cell r="G20">
            <v>3</v>
          </cell>
          <cell r="H20">
            <v>21932</v>
          </cell>
          <cell r="I20">
            <v>3.7153472819336972</v>
          </cell>
          <cell r="J20">
            <v>81484.996587369853</v>
          </cell>
          <cell r="K20">
            <v>0.5</v>
          </cell>
          <cell r="L20">
            <v>40742.498293684926</v>
          </cell>
          <cell r="M20">
            <v>3.3154023659202274E-2</v>
          </cell>
          <cell r="N20">
            <v>41213.225740398237</v>
          </cell>
          <cell r="O20">
            <v>81955.724034083163</v>
          </cell>
          <cell r="P20">
            <v>3.74</v>
          </cell>
        </row>
        <row r="21">
          <cell r="B21">
            <v>1366951030</v>
          </cell>
          <cell r="C21" t="str">
            <v>PARK PLACE HEALTH CARE CENTER</v>
          </cell>
          <cell r="D21" t="str">
            <v xml:space="preserve">GREAT FALLS              </v>
          </cell>
          <cell r="E21">
            <v>4</v>
          </cell>
          <cell r="F21">
            <v>1</v>
          </cell>
          <cell r="G21">
            <v>3</v>
          </cell>
          <cell r="H21">
            <v>18875</v>
          </cell>
          <cell r="I21">
            <v>3.7153472819336972</v>
          </cell>
          <cell r="J21">
            <v>70127.179946498538</v>
          </cell>
          <cell r="K21">
            <v>0.5</v>
          </cell>
          <cell r="L21">
            <v>35063.589973249269</v>
          </cell>
          <cell r="M21">
            <v>2.8532837705974964E-2</v>
          </cell>
          <cell r="N21">
            <v>35468.704899234755</v>
          </cell>
          <cell r="O21">
            <v>70532.294872484024</v>
          </cell>
          <cell r="P21">
            <v>3.74</v>
          </cell>
        </row>
        <row r="22">
          <cell r="B22">
            <v>1538117940</v>
          </cell>
          <cell r="C22" t="str">
            <v>MISSOULA HEALTH &amp; REHABILITATION CENTER</v>
          </cell>
          <cell r="D22" t="str">
            <v xml:space="preserve">MISSOULA                 </v>
          </cell>
          <cell r="E22">
            <v>4.75</v>
          </cell>
          <cell r="F22">
            <v>1.5</v>
          </cell>
          <cell r="G22">
            <v>3</v>
          </cell>
          <cell r="H22">
            <v>10132</v>
          </cell>
          <cell r="I22">
            <v>3.7153472819336972</v>
          </cell>
          <cell r="J22">
            <v>37643.898660552222</v>
          </cell>
          <cell r="K22">
            <v>0.5</v>
          </cell>
          <cell r="L22">
            <v>18821.949330276111</v>
          </cell>
          <cell r="M22">
            <v>1.5316276113215278E-2</v>
          </cell>
          <cell r="N22">
            <v>19039.41287624088</v>
          </cell>
          <cell r="O22">
            <v>37861.362206516991</v>
          </cell>
          <cell r="P22">
            <v>3.74</v>
          </cell>
        </row>
        <row r="23">
          <cell r="B23">
            <v>1750824546</v>
          </cell>
          <cell r="C23" t="str">
            <v>LIBBY CARE CENTER</v>
          </cell>
          <cell r="D23" t="str">
            <v xml:space="preserve">LIBBY                    </v>
          </cell>
          <cell r="E23">
            <v>5</v>
          </cell>
          <cell r="F23">
            <v>3</v>
          </cell>
          <cell r="G23">
            <v>4</v>
          </cell>
          <cell r="H23">
            <v>20540</v>
          </cell>
          <cell r="I23">
            <v>3.7153472819336972</v>
          </cell>
          <cell r="J23">
            <v>76313.233170918145</v>
          </cell>
          <cell r="K23">
            <v>0.75</v>
          </cell>
          <cell r="L23">
            <v>57234.924878188613</v>
          </cell>
          <cell r="M23">
            <v>4.6574661177276225E-2</v>
          </cell>
          <cell r="N23">
            <v>57896.201215651548</v>
          </cell>
          <cell r="O23">
            <v>115131.12609384017</v>
          </cell>
          <cell r="P23">
            <v>5.61</v>
          </cell>
        </row>
        <row r="24">
          <cell r="B24">
            <v>1811954662</v>
          </cell>
          <cell r="C24" t="str">
            <v>THE VILLAGE HEALTH CARE CENTER</v>
          </cell>
          <cell r="D24" t="str">
            <v xml:space="preserve">MISSOULA                 </v>
          </cell>
          <cell r="E24">
            <v>5</v>
          </cell>
          <cell r="F24">
            <v>3.75</v>
          </cell>
          <cell r="G24">
            <v>4</v>
          </cell>
          <cell r="H24">
            <v>30529</v>
          </cell>
          <cell r="I24">
            <v>3.7153472819336972</v>
          </cell>
          <cell r="J24">
            <v>113425.83717015384</v>
          </cell>
          <cell r="K24">
            <v>0.75</v>
          </cell>
          <cell r="L24">
            <v>85069.377877615378</v>
          </cell>
          <cell r="M24">
            <v>6.9224821376877591E-2</v>
          </cell>
          <cell r="N24">
            <v>86052.245711422875</v>
          </cell>
          <cell r="O24">
            <v>171121.62358903827</v>
          </cell>
          <cell r="P24">
            <v>5.61</v>
          </cell>
        </row>
        <row r="25">
          <cell r="B25">
            <v>1780274373</v>
          </cell>
          <cell r="C25" t="str">
            <v>MOUNT ASCENSION TRANSITIONAL CARE</v>
          </cell>
          <cell r="D25" t="str">
            <v xml:space="preserve">HELENA                   </v>
          </cell>
          <cell r="E25">
            <v>4.25</v>
          </cell>
          <cell r="F25">
            <v>2.5</v>
          </cell>
          <cell r="G25">
            <v>3</v>
          </cell>
          <cell r="H25">
            <v>10012</v>
          </cell>
          <cell r="I25">
            <v>3.7153472819336972</v>
          </cell>
          <cell r="J25">
            <v>37198.056986720178</v>
          </cell>
          <cell r="K25">
            <v>0.5</v>
          </cell>
          <cell r="L25">
            <v>18599.028493360089</v>
          </cell>
          <cell r="M25">
            <v>1.5134875290713714E-2</v>
          </cell>
          <cell r="N25">
            <v>18813.916474232497</v>
          </cell>
          <cell r="O25">
            <v>37412.944967592586</v>
          </cell>
          <cell r="P25">
            <v>3.74</v>
          </cell>
        </row>
        <row r="26">
          <cell r="B26">
            <v>1497703896</v>
          </cell>
          <cell r="C26" t="str">
            <v>LIVINGSTON HEALTH AND REHABILITATION CENTER</v>
          </cell>
          <cell r="D26" t="str">
            <v xml:space="preserve">LIVINGSTON               </v>
          </cell>
          <cell r="E26">
            <v>4</v>
          </cell>
          <cell r="F26">
            <v>3.25</v>
          </cell>
          <cell r="G26">
            <v>4</v>
          </cell>
          <cell r="H26">
            <v>8797</v>
          </cell>
          <cell r="I26">
            <v>3.7153472819336972</v>
          </cell>
          <cell r="J26">
            <v>32683.910039170736</v>
          </cell>
          <cell r="K26">
            <v>0.75</v>
          </cell>
          <cell r="L26">
            <v>24512.932529378053</v>
          </cell>
          <cell r="M26">
            <v>1.9947287944328089E-2</v>
          </cell>
          <cell r="N26">
            <v>24796.148105846478</v>
          </cell>
          <cell r="O26">
            <v>49309.080635224527</v>
          </cell>
          <cell r="P26">
            <v>5.61</v>
          </cell>
        </row>
        <row r="27">
          <cell r="B27">
            <v>1093763419</v>
          </cell>
          <cell r="C27" t="str">
            <v>POLSON HEALTH &amp; REHABILITATION CENTER</v>
          </cell>
          <cell r="D27" t="str">
            <v xml:space="preserve">POLSON                   </v>
          </cell>
          <cell r="E27">
            <v>4.5</v>
          </cell>
          <cell r="F27">
            <v>2</v>
          </cell>
          <cell r="G27">
            <v>3</v>
          </cell>
          <cell r="H27">
            <v>8321</v>
          </cell>
          <cell r="I27">
            <v>3.7153472819336972</v>
          </cell>
          <cell r="J27">
            <v>30915.404732970295</v>
          </cell>
          <cell r="K27">
            <v>0.5</v>
          </cell>
          <cell r="L27">
            <v>15457.702366485148</v>
          </cell>
          <cell r="M27">
            <v>1.2578635366962526E-2</v>
          </cell>
          <cell r="N27">
            <v>15636.296342597743</v>
          </cell>
          <cell r="O27">
            <v>31093.998709082891</v>
          </cell>
          <cell r="P27">
            <v>3.74</v>
          </cell>
        </row>
        <row r="28">
          <cell r="B28">
            <v>1700495496</v>
          </cell>
          <cell r="C28" t="str">
            <v>ELKHORN HEALTHCARE &amp; REHABILITATION CENTER</v>
          </cell>
          <cell r="D28" t="str">
            <v xml:space="preserve">CLANCY                   </v>
          </cell>
          <cell r="E28">
            <v>3.25</v>
          </cell>
          <cell r="F28">
            <v>1</v>
          </cell>
          <cell r="G28">
            <v>2</v>
          </cell>
          <cell r="H28">
            <v>16746</v>
          </cell>
          <cell r="I28">
            <v>3.7153472819336972</v>
          </cell>
          <cell r="J28">
            <v>62217.205583261697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B29">
            <v>1053827824</v>
          </cell>
          <cell r="C29" t="str">
            <v>COPPER RIDGE</v>
          </cell>
          <cell r="D29" t="str">
            <v xml:space="preserve">BUTTE                    </v>
          </cell>
          <cell r="E29">
            <v>4.75</v>
          </cell>
          <cell r="F29">
            <v>1</v>
          </cell>
          <cell r="G29">
            <v>3</v>
          </cell>
          <cell r="H29">
            <v>13337</v>
          </cell>
          <cell r="I29">
            <v>3.7153472819336972</v>
          </cell>
          <cell r="J29">
            <v>49551.586699149717</v>
          </cell>
          <cell r="K29">
            <v>0.5</v>
          </cell>
          <cell r="L29">
            <v>24775.793349574858</v>
          </cell>
          <cell r="M29">
            <v>2.0161189747527845E-2</v>
          </cell>
          <cell r="N29">
            <v>25062.045946548023</v>
          </cell>
          <cell r="O29">
            <v>49837.839296122882</v>
          </cell>
          <cell r="P29">
            <v>3.74</v>
          </cell>
        </row>
        <row r="30">
          <cell r="B30">
            <v>1659743441</v>
          </cell>
          <cell r="C30" t="str">
            <v>LOGAN HEALTH CARE - SHELBY</v>
          </cell>
          <cell r="D30" t="str">
            <v xml:space="preserve">SHELBY                   </v>
          </cell>
          <cell r="E30">
            <v>3.25</v>
          </cell>
          <cell r="F30">
            <v>1.75</v>
          </cell>
          <cell r="G30">
            <v>3</v>
          </cell>
          <cell r="H30">
            <v>5394</v>
          </cell>
          <cell r="I30">
            <v>3.7153472819336972</v>
          </cell>
          <cell r="J30">
            <v>20040.583238750361</v>
          </cell>
          <cell r="K30">
            <v>0.5</v>
          </cell>
          <cell r="L30">
            <v>10020.291619375181</v>
          </cell>
          <cell r="M30">
            <v>8.1539669714452423E-3</v>
          </cell>
          <cell r="N30">
            <v>10136.063270276676</v>
          </cell>
          <cell r="O30">
            <v>20156.354889651855</v>
          </cell>
          <cell r="P30">
            <v>3.74</v>
          </cell>
        </row>
        <row r="31">
          <cell r="B31">
            <v>1336546811</v>
          </cell>
          <cell r="C31" t="str">
            <v>CENTRAL MONTANA HEALTH AND REHABILITATION CENTER</v>
          </cell>
          <cell r="D31" t="str">
            <v xml:space="preserve">LEWISTOWN                </v>
          </cell>
          <cell r="E31">
            <v>4.75</v>
          </cell>
          <cell r="F31">
            <v>2.25</v>
          </cell>
          <cell r="G31">
            <v>4</v>
          </cell>
          <cell r="H31">
            <v>5550</v>
          </cell>
          <cell r="I31">
            <v>3.7153472819336972</v>
          </cell>
          <cell r="J31">
            <v>20620.177414732021</v>
          </cell>
          <cell r="K31">
            <v>0.75</v>
          </cell>
          <cell r="L31">
            <v>15465.133061049015</v>
          </cell>
          <cell r="M31">
            <v>1.2584682061045911E-2</v>
          </cell>
          <cell r="N31">
            <v>15643.812889331355</v>
          </cell>
          <cell r="O31">
            <v>31108.94595038037</v>
          </cell>
          <cell r="P31">
            <v>5.61</v>
          </cell>
        </row>
        <row r="32">
          <cell r="B32">
            <v>1801848809</v>
          </cell>
          <cell r="C32" t="str">
            <v>COMMUNITY NURSING HOME OF ANACONDA</v>
          </cell>
          <cell r="D32" t="str">
            <v>ANACONDA</v>
          </cell>
          <cell r="E32">
            <v>3.75</v>
          </cell>
          <cell r="F32">
            <v>5</v>
          </cell>
          <cell r="G32">
            <v>4</v>
          </cell>
          <cell r="H32">
            <v>3468</v>
          </cell>
          <cell r="I32">
            <v>3.7153472819336972</v>
          </cell>
          <cell r="J32">
            <v>12884.824373746062</v>
          </cell>
          <cell r="K32">
            <v>0.75</v>
          </cell>
          <cell r="L32">
            <v>9663.6182803095471</v>
          </cell>
          <cell r="M32">
            <v>7.8637256554427437E-3</v>
          </cell>
          <cell r="N32">
            <v>9775.2690270632702</v>
          </cell>
          <cell r="O32">
            <v>19438.887307372817</v>
          </cell>
          <cell r="P32">
            <v>5.61</v>
          </cell>
        </row>
        <row r="33">
          <cell r="B33">
            <v>1831196393</v>
          </cell>
          <cell r="C33" t="str">
            <v>GALLATIN REST HOME</v>
          </cell>
          <cell r="D33" t="str">
            <v xml:space="preserve">BOZEMAN                  </v>
          </cell>
          <cell r="E33">
            <v>2.25</v>
          </cell>
          <cell r="F33">
            <v>4</v>
          </cell>
          <cell r="G33">
            <v>3</v>
          </cell>
          <cell r="H33">
            <v>6368</v>
          </cell>
          <cell r="I33">
            <v>3.7153472819336972</v>
          </cell>
          <cell r="J33">
            <v>23659.331491353783</v>
          </cell>
          <cell r="K33">
            <v>0.5</v>
          </cell>
          <cell r="L33">
            <v>11829.665745676892</v>
          </cell>
          <cell r="M33">
            <v>9.6263369807495936E-3</v>
          </cell>
          <cell r="N33">
            <v>11966.34239991136</v>
          </cell>
          <cell r="O33">
            <v>23796.008145588254</v>
          </cell>
          <cell r="P33">
            <v>3.74</v>
          </cell>
        </row>
        <row r="34">
          <cell r="B34">
            <v>1700896941</v>
          </cell>
          <cell r="C34" t="str">
            <v>GLENDIVE MEDICAL CENTER - NH</v>
          </cell>
          <cell r="D34" t="str">
            <v xml:space="preserve">GLENDIVE                 </v>
          </cell>
          <cell r="E34">
            <v>2.75</v>
          </cell>
          <cell r="F34">
            <v>1.75</v>
          </cell>
          <cell r="G34">
            <v>2</v>
          </cell>
          <cell r="H34">
            <v>7568</v>
          </cell>
          <cell r="I34">
            <v>3.7153472819336972</v>
          </cell>
          <cell r="J34">
            <v>28117.74822967422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B35">
            <v>1689623357</v>
          </cell>
          <cell r="C35" t="str">
            <v>HOT SPRINGS HEALTH &amp; REHABILITATION CENTER</v>
          </cell>
          <cell r="D35" t="str">
            <v xml:space="preserve">HOT SPRINGS              </v>
          </cell>
          <cell r="E35">
            <v>4.25</v>
          </cell>
          <cell r="F35">
            <v>3.5</v>
          </cell>
          <cell r="G35">
            <v>4</v>
          </cell>
          <cell r="H35">
            <v>9253</v>
          </cell>
          <cell r="I35">
            <v>3.7153472819336972</v>
          </cell>
          <cell r="J35">
            <v>34378.108399732504</v>
          </cell>
          <cell r="K35">
            <v>0.75</v>
          </cell>
          <cell r="L35">
            <v>25783.581299799378</v>
          </cell>
          <cell r="M35">
            <v>2.0981272632586995E-2</v>
          </cell>
          <cell r="N35">
            <v>26081.477597294244</v>
          </cell>
          <cell r="O35">
            <v>51865.058897093622</v>
          </cell>
          <cell r="P35">
            <v>5.61</v>
          </cell>
        </row>
        <row r="36">
          <cell r="B36">
            <v>1710939442</v>
          </cell>
          <cell r="C36" t="str">
            <v>SHERIDAN MEMORIAL NURSING HOME</v>
          </cell>
          <cell r="D36" t="str">
            <v xml:space="preserve">PLENTYWOOD               </v>
          </cell>
          <cell r="E36">
            <v>5</v>
          </cell>
          <cell r="F36">
            <v>2.25</v>
          </cell>
          <cell r="G36">
            <v>4</v>
          </cell>
          <cell r="H36">
            <v>4964</v>
          </cell>
          <cell r="I36">
            <v>3.7153472819336972</v>
          </cell>
          <cell r="J36">
            <v>18442.983907518872</v>
          </cell>
          <cell r="K36">
            <v>0.75</v>
          </cell>
          <cell r="L36">
            <v>13832.237930639154</v>
          </cell>
          <cell r="M36">
            <v>1.1255921036221963E-2</v>
          </cell>
          <cell r="N36">
            <v>13992.051744619972</v>
          </cell>
          <cell r="O36">
            <v>27824.289675259126</v>
          </cell>
          <cell r="P36">
            <v>5.61</v>
          </cell>
        </row>
        <row r="37">
          <cell r="B37">
            <v>1437139888</v>
          </cell>
          <cell r="C37" t="str">
            <v>ROSEBUD HEALTH CARE CENTER - NH</v>
          </cell>
          <cell r="D37" t="str">
            <v xml:space="preserve">FORSYTH                  </v>
          </cell>
          <cell r="E37">
            <v>3.75</v>
          </cell>
          <cell r="F37">
            <v>5</v>
          </cell>
          <cell r="G37">
            <v>4</v>
          </cell>
          <cell r="H37">
            <v>4984</v>
          </cell>
          <cell r="I37">
            <v>3.7153472819336972</v>
          </cell>
          <cell r="J37">
            <v>18517.290853157549</v>
          </cell>
          <cell r="K37">
            <v>0.75</v>
          </cell>
          <cell r="L37">
            <v>13887.968139868161</v>
          </cell>
          <cell r="M37">
            <v>1.1301271241847356E-2</v>
          </cell>
          <cell r="N37">
            <v>14048.42584512207</v>
          </cell>
          <cell r="O37">
            <v>27936.393984990231</v>
          </cell>
          <cell r="P37">
            <v>5.61</v>
          </cell>
        </row>
        <row r="38">
          <cell r="B38">
            <v>1821016536</v>
          </cell>
          <cell r="C38" t="str">
            <v>FAITH LUTHERAN HOME</v>
          </cell>
          <cell r="D38" t="str">
            <v xml:space="preserve">WOLF POINT               </v>
          </cell>
          <cell r="E38">
            <v>5</v>
          </cell>
          <cell r="F38">
            <v>5</v>
          </cell>
          <cell r="G38">
            <v>5</v>
          </cell>
          <cell r="H38">
            <v>11368</v>
          </cell>
          <cell r="I38">
            <v>3.7153472819336972</v>
          </cell>
          <cell r="J38">
            <v>42236.067901022267</v>
          </cell>
          <cell r="K38">
            <v>1</v>
          </cell>
          <cell r="L38">
            <v>42236.067901022267</v>
          </cell>
          <cell r="M38">
            <v>3.4369409169962742E-2</v>
          </cell>
          <cell r="N38">
            <v>42724.051633854375</v>
          </cell>
          <cell r="O38">
            <v>84960.119534876634</v>
          </cell>
          <cell r="P38">
            <v>7.47</v>
          </cell>
        </row>
        <row r="39">
          <cell r="B39">
            <v>1023011590</v>
          </cell>
          <cell r="C39" t="str">
            <v>WIBAUX COUNTY NURSING HOME</v>
          </cell>
          <cell r="D39" t="str">
            <v xml:space="preserve">WIBAUX                   </v>
          </cell>
          <cell r="E39">
            <v>2.75</v>
          </cell>
          <cell r="F39">
            <v>3.25</v>
          </cell>
          <cell r="G39">
            <v>3</v>
          </cell>
          <cell r="H39">
            <v>4922</v>
          </cell>
          <cell r="I39">
            <v>3.7153472819336972</v>
          </cell>
          <cell r="J39">
            <v>18286.939321677659</v>
          </cell>
          <cell r="K39">
            <v>0.5</v>
          </cell>
          <cell r="L39">
            <v>9143.4696608388294</v>
          </cell>
          <cell r="M39">
            <v>7.4404570696057631E-3</v>
          </cell>
          <cell r="N39">
            <v>9249.1107557103824</v>
          </cell>
          <cell r="O39">
            <v>18392.580416549212</v>
          </cell>
          <cell r="P39">
            <v>3.74</v>
          </cell>
        </row>
        <row r="40">
          <cell r="B40">
            <v>1053920744</v>
          </cell>
          <cell r="C40" t="str">
            <v>COONEY HEALTHCARE &amp; REHAB CENTER</v>
          </cell>
          <cell r="D40" t="str">
            <v xml:space="preserve">HELENA                   </v>
          </cell>
          <cell r="E40">
            <v>3.75</v>
          </cell>
          <cell r="F40">
            <v>1</v>
          </cell>
          <cell r="G40">
            <v>2</v>
          </cell>
          <cell r="H40">
            <v>11789</v>
          </cell>
          <cell r="I40">
            <v>3.7153472819336972</v>
          </cell>
          <cell r="J40">
            <v>43800.229106716353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>
            <v>1194442681</v>
          </cell>
          <cell r="C41" t="str">
            <v>GOOD SAMARITAN SOCIETY - MOUNTAIN VIEW MANOR</v>
          </cell>
          <cell r="D41" t="str">
            <v xml:space="preserve">EUREKA                   </v>
          </cell>
          <cell r="E41">
            <v>4.75</v>
          </cell>
          <cell r="F41">
            <v>3</v>
          </cell>
          <cell r="G41">
            <v>4</v>
          </cell>
          <cell r="H41">
            <v>5686</v>
          </cell>
          <cell r="I41">
            <v>3.7153472819336972</v>
          </cell>
          <cell r="J41">
            <v>21125.464645075004</v>
          </cell>
          <cell r="K41">
            <v>0.75</v>
          </cell>
          <cell r="L41">
            <v>15844.098483806254</v>
          </cell>
          <cell r="M41">
            <v>1.2893063459298569E-2</v>
          </cell>
          <cell r="N41">
            <v>16027.156772745604</v>
          </cell>
          <cell r="O41">
            <v>31871.255256551856</v>
          </cell>
          <cell r="P41">
            <v>5.61</v>
          </cell>
        </row>
        <row r="42">
          <cell r="B42">
            <v>1386611747</v>
          </cell>
          <cell r="C42" t="str">
            <v>POWDER RIVER MANOR</v>
          </cell>
          <cell r="D42" t="str">
            <v xml:space="preserve">BROADUS                  </v>
          </cell>
          <cell r="E42">
            <v>4</v>
          </cell>
          <cell r="F42">
            <v>4</v>
          </cell>
          <cell r="G42">
            <v>4</v>
          </cell>
          <cell r="H42">
            <v>1818</v>
          </cell>
          <cell r="I42">
            <v>3.7153472819336972</v>
          </cell>
          <cell r="J42">
            <v>6754.5013585554616</v>
          </cell>
          <cell r="K42">
            <v>0.75</v>
          </cell>
          <cell r="L42">
            <v>5065.876018916596</v>
          </cell>
          <cell r="M42">
            <v>4.1223336913480116E-3</v>
          </cell>
          <cell r="N42">
            <v>5124.4057356404328</v>
          </cell>
          <cell r="O42">
            <v>10190.281754557029</v>
          </cell>
          <cell r="P42">
            <v>5.61</v>
          </cell>
        </row>
        <row r="43">
          <cell r="B43">
            <v>1831199314</v>
          </cell>
          <cell r="C43" t="str">
            <v>VALLEY VIEW HOME</v>
          </cell>
          <cell r="D43" t="str">
            <v xml:space="preserve">GLASGOW                  </v>
          </cell>
          <cell r="E43">
            <v>2.25</v>
          </cell>
          <cell r="F43">
            <v>3.5</v>
          </cell>
          <cell r="G43">
            <v>3</v>
          </cell>
          <cell r="H43">
            <v>13227</v>
          </cell>
          <cell r="I43">
            <v>3.7153472819336972</v>
          </cell>
          <cell r="J43">
            <v>49142.898498137016</v>
          </cell>
          <cell r="K43">
            <v>0.5</v>
          </cell>
          <cell r="L43">
            <v>24571.449249068508</v>
          </cell>
          <cell r="M43">
            <v>1.9994905660234749E-2</v>
          </cell>
          <cell r="N43">
            <v>24855.340911373678</v>
          </cell>
          <cell r="O43">
            <v>49426.790160442186</v>
          </cell>
          <cell r="P43">
            <v>3.74</v>
          </cell>
        </row>
        <row r="44">
          <cell r="B44">
            <v>1396807293</v>
          </cell>
          <cell r="C44" t="str">
            <v>ST. LUKE COMMUNITY NURSING HOME</v>
          </cell>
          <cell r="D44" t="str">
            <v xml:space="preserve">RONAN                    </v>
          </cell>
          <cell r="E44">
            <v>2.5</v>
          </cell>
          <cell r="F44">
            <v>3</v>
          </cell>
          <cell r="G44">
            <v>3</v>
          </cell>
          <cell r="H44">
            <v>8658</v>
          </cell>
          <cell r="I44">
            <v>3.7153472819336972</v>
          </cell>
          <cell r="J44">
            <v>32167.476766981952</v>
          </cell>
          <cell r="K44">
            <v>0.5</v>
          </cell>
          <cell r="L44">
            <v>16083.738383490976</v>
          </cell>
          <cell r="M44">
            <v>1.3088069343487748E-2</v>
          </cell>
          <cell r="N44">
            <v>16269.56540490461</v>
          </cell>
          <cell r="O44">
            <v>32353.303788395584</v>
          </cell>
          <cell r="P44">
            <v>3.74</v>
          </cell>
        </row>
        <row r="45">
          <cell r="B45">
            <v>1356351183</v>
          </cell>
          <cell r="C45" t="str">
            <v>MONTANA VETERAN'S HOME - NH</v>
          </cell>
          <cell r="D45" t="str">
            <v>COLUMBIA FALLS</v>
          </cell>
          <cell r="E45">
            <v>4.5</v>
          </cell>
          <cell r="F45">
            <v>5</v>
          </cell>
          <cell r="G45">
            <v>5</v>
          </cell>
          <cell r="H45">
            <v>8626</v>
          </cell>
          <cell r="I45">
            <v>3.7153472819336972</v>
          </cell>
          <cell r="J45">
            <v>32048.585653960072</v>
          </cell>
          <cell r="K45">
            <v>1</v>
          </cell>
          <cell r="L45">
            <v>32048.585653960072</v>
          </cell>
          <cell r="M45">
            <v>2.6079391581641329E-2</v>
          </cell>
          <cell r="N45">
            <v>32418.866062071418</v>
          </cell>
          <cell r="O45">
            <v>64467.451716031486</v>
          </cell>
          <cell r="P45">
            <v>7.47</v>
          </cell>
        </row>
        <row r="46">
          <cell r="B46">
            <v>1982262960</v>
          </cell>
          <cell r="C46" t="str">
            <v>CONTINENTAL CARE &amp; REHAB (BUTTE CENTER)</v>
          </cell>
          <cell r="D46" t="str">
            <v xml:space="preserve">BUTTE                    </v>
          </cell>
          <cell r="E46">
            <v>2</v>
          </cell>
          <cell r="F46">
            <v>1.25</v>
          </cell>
          <cell r="G46">
            <v>2</v>
          </cell>
          <cell r="H46">
            <v>14180</v>
          </cell>
          <cell r="I46">
            <v>3.7153472819336972</v>
          </cell>
          <cell r="J46">
            <v>52683.624457819824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>
            <v>1356341051</v>
          </cell>
          <cell r="C47" t="str">
            <v>GLACIER CARE CENTER</v>
          </cell>
          <cell r="D47" t="str">
            <v xml:space="preserve">CUT BANK                 </v>
          </cell>
          <cell r="E47">
            <v>4.75</v>
          </cell>
          <cell r="F47">
            <v>3.5</v>
          </cell>
          <cell r="G47">
            <v>4</v>
          </cell>
          <cell r="H47">
            <v>4942</v>
          </cell>
          <cell r="I47">
            <v>3.7153472819336972</v>
          </cell>
          <cell r="J47">
            <v>18361.246267316332</v>
          </cell>
          <cell r="K47">
            <v>0.75</v>
          </cell>
          <cell r="L47">
            <v>13770.934700487249</v>
          </cell>
          <cell r="M47">
            <v>1.1206035810034034E-2</v>
          </cell>
          <cell r="N47">
            <v>13930.040234067668</v>
          </cell>
          <cell r="O47">
            <v>27700.974934554917</v>
          </cell>
          <cell r="P47">
            <v>5.61</v>
          </cell>
        </row>
        <row r="48">
          <cell r="B48">
            <v>1124242797</v>
          </cell>
          <cell r="C48" t="str">
            <v>HOLY ROSARY HEALTH CENTER</v>
          </cell>
          <cell r="D48" t="str">
            <v xml:space="preserve">MILES CITY               </v>
          </cell>
          <cell r="E48">
            <v>2.25</v>
          </cell>
          <cell r="F48">
            <v>1.75</v>
          </cell>
          <cell r="G48">
            <v>2</v>
          </cell>
          <cell r="H48">
            <v>7365</v>
          </cell>
          <cell r="I48">
            <v>3.7153472819336972</v>
          </cell>
          <cell r="J48">
            <v>27363.532731441679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B49">
            <v>1194837237</v>
          </cell>
          <cell r="C49" t="str">
            <v>CLARK FORK VALLEY NURSING HOME</v>
          </cell>
          <cell r="D49" t="str">
            <v xml:space="preserve">PLAINS                   </v>
          </cell>
          <cell r="E49">
            <v>4</v>
          </cell>
          <cell r="F49">
            <v>4.25</v>
          </cell>
          <cell r="G49">
            <v>4</v>
          </cell>
          <cell r="H49">
            <v>5480</v>
          </cell>
          <cell r="I49">
            <v>3.7153472819336972</v>
          </cell>
          <cell r="J49">
            <v>20360.103104996662</v>
          </cell>
          <cell r="K49">
            <v>0.75</v>
          </cell>
          <cell r="L49">
            <v>15270.077328747497</v>
          </cell>
          <cell r="M49">
            <v>1.2425956341357045E-2</v>
          </cell>
          <cell r="N49">
            <v>15446.503537574024</v>
          </cell>
          <cell r="O49">
            <v>30716.580866321521</v>
          </cell>
          <cell r="P49">
            <v>5.61</v>
          </cell>
        </row>
        <row r="50">
          <cell r="B50">
            <v>1639172489</v>
          </cell>
          <cell r="C50" t="str">
            <v>LOGAN HEALTH BRENDAN HOUSE</v>
          </cell>
          <cell r="D50" t="str">
            <v>KALISPELL</v>
          </cell>
          <cell r="E50">
            <v>4</v>
          </cell>
          <cell r="F50">
            <v>4.25</v>
          </cell>
          <cell r="G50">
            <v>4</v>
          </cell>
          <cell r="H50">
            <v>20932</v>
          </cell>
          <cell r="I50">
            <v>3.7153472819336972</v>
          </cell>
          <cell r="J50">
            <v>77769.649305436149</v>
          </cell>
          <cell r="K50">
            <v>0.75</v>
          </cell>
          <cell r="L50">
            <v>58327.236979077112</v>
          </cell>
          <cell r="M50">
            <v>4.7463525207533878E-2</v>
          </cell>
          <cell r="N50">
            <v>59001.133585492607</v>
          </cell>
          <cell r="O50">
            <v>117328.37056456972</v>
          </cell>
          <cell r="P50">
            <v>5.61</v>
          </cell>
        </row>
        <row r="51">
          <cell r="B51">
            <v>1750339149</v>
          </cell>
          <cell r="C51" t="str">
            <v>LAUREL HEALTH &amp; REHABILITATION CENTER</v>
          </cell>
          <cell r="D51" t="str">
            <v xml:space="preserve">LAUREL                   </v>
          </cell>
          <cell r="E51">
            <v>2.5</v>
          </cell>
          <cell r="F51">
            <v>2</v>
          </cell>
          <cell r="G51">
            <v>2</v>
          </cell>
          <cell r="H51">
            <v>11302</v>
          </cell>
          <cell r="I51">
            <v>3.7153472819336972</v>
          </cell>
          <cell r="J51">
            <v>41990.854980414646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>
            <v>1235102013</v>
          </cell>
          <cell r="C52" t="str">
            <v>NORTHERN MONTANA LONG TERM CARE</v>
          </cell>
          <cell r="D52" t="str">
            <v xml:space="preserve">HAVRE                    </v>
          </cell>
          <cell r="E52">
            <v>4</v>
          </cell>
          <cell r="F52">
            <v>3.5</v>
          </cell>
          <cell r="G52">
            <v>4</v>
          </cell>
          <cell r="H52">
            <v>19382</v>
          </cell>
          <cell r="I52">
            <v>3.7153472819336972</v>
          </cell>
          <cell r="J52">
            <v>72010.861018438925</v>
          </cell>
          <cell r="K52">
            <v>0.75</v>
          </cell>
          <cell r="L52">
            <v>54008.14576382919</v>
          </cell>
          <cell r="M52">
            <v>4.3948884271566103E-2</v>
          </cell>
          <cell r="N52">
            <v>54632.14079658025</v>
          </cell>
          <cell r="O52">
            <v>108640.28656040944</v>
          </cell>
          <cell r="P52">
            <v>5.61</v>
          </cell>
        </row>
        <row r="53">
          <cell r="B53">
            <v>1265425854</v>
          </cell>
          <cell r="C53" t="str">
            <v>LOGAN HEALTH - CONRAD</v>
          </cell>
          <cell r="D53" t="str">
            <v xml:space="preserve">CONRAD                   </v>
          </cell>
          <cell r="E53">
            <v>5</v>
          </cell>
          <cell r="F53">
            <v>2</v>
          </cell>
          <cell r="G53">
            <v>4</v>
          </cell>
          <cell r="H53">
            <v>6499</v>
          </cell>
          <cell r="I53">
            <v>3.7153472819336972</v>
          </cell>
          <cell r="J53">
            <v>24146.041985287098</v>
          </cell>
          <cell r="K53">
            <v>0.75</v>
          </cell>
          <cell r="L53">
            <v>18109.531488965324</v>
          </cell>
          <cell r="M53">
            <v>1.4736549317970698E-2</v>
          </cell>
          <cell r="N53">
            <v>18318.763958155763</v>
          </cell>
          <cell r="O53">
            <v>36428.295447121083</v>
          </cell>
          <cell r="P53">
            <v>5.61</v>
          </cell>
        </row>
        <row r="54">
          <cell r="B54">
            <v>1417958745</v>
          </cell>
          <cell r="C54" t="str">
            <v>PARKVIEW CARE CENTER</v>
          </cell>
          <cell r="D54" t="str">
            <v xml:space="preserve">BILLINGS                 </v>
          </cell>
          <cell r="E54">
            <v>3.25</v>
          </cell>
          <cell r="F54">
            <v>3.25</v>
          </cell>
          <cell r="G54">
            <v>3</v>
          </cell>
          <cell r="H54">
            <v>20880</v>
          </cell>
          <cell r="I54">
            <v>3.7153472819336972</v>
          </cell>
          <cell r="J54">
            <v>77576.451246775599</v>
          </cell>
          <cell r="K54">
            <v>0.5</v>
          </cell>
          <cell r="L54">
            <v>38788.2256233878</v>
          </cell>
          <cell r="M54">
            <v>3.1563743115271908E-2</v>
          </cell>
          <cell r="N54">
            <v>39236.373949458102</v>
          </cell>
          <cell r="O54">
            <v>78024.599572845909</v>
          </cell>
          <cell r="P54">
            <v>3.74</v>
          </cell>
        </row>
        <row r="55">
          <cell r="B55">
            <v>1215922513</v>
          </cell>
          <cell r="C55" t="str">
            <v>SIDNEY HEALTH CENTER</v>
          </cell>
          <cell r="D55" t="str">
            <v xml:space="preserve">SIDNEY                   </v>
          </cell>
          <cell r="E55">
            <v>3</v>
          </cell>
          <cell r="F55">
            <v>4.25</v>
          </cell>
          <cell r="G55">
            <v>4</v>
          </cell>
          <cell r="H55">
            <v>9261</v>
          </cell>
          <cell r="I55">
            <v>3.7153472819336972</v>
          </cell>
          <cell r="J55">
            <v>34407.831177987973</v>
          </cell>
          <cell r="K55">
            <v>0.75</v>
          </cell>
          <cell r="L55">
            <v>25805.87338349098</v>
          </cell>
          <cell r="M55">
            <v>2.0999412714837153E-2</v>
          </cell>
          <cell r="N55">
            <v>26104.027237495084</v>
          </cell>
          <cell r="O55">
            <v>51909.900620986067</v>
          </cell>
          <cell r="P55">
            <v>5.61</v>
          </cell>
        </row>
        <row r="56">
          <cell r="B56">
            <v>1386790160</v>
          </cell>
          <cell r="C56" t="str">
            <v>CREST NURSING HOME</v>
          </cell>
          <cell r="D56" t="str">
            <v xml:space="preserve">BUTTE                    </v>
          </cell>
          <cell r="E56">
            <v>4.75</v>
          </cell>
          <cell r="F56">
            <v>3.25</v>
          </cell>
          <cell r="G56">
            <v>4</v>
          </cell>
          <cell r="H56">
            <v>11473</v>
          </cell>
          <cell r="I56">
            <v>3.7153472819336972</v>
          </cell>
          <cell r="J56">
            <v>42626.179365625307</v>
          </cell>
          <cell r="K56">
            <v>0.75</v>
          </cell>
          <cell r="L56">
            <v>31969.634524218978</v>
          </cell>
          <cell r="M56">
            <v>2.6015145457005357E-2</v>
          </cell>
          <cell r="N56">
            <v>32339.002753026783</v>
          </cell>
          <cell r="O56">
            <v>64308.637277245762</v>
          </cell>
          <cell r="P56">
            <v>5.61</v>
          </cell>
        </row>
        <row r="57">
          <cell r="B57">
            <v>1750376299</v>
          </cell>
          <cell r="C57" t="str">
            <v>EAGLE CLIFF MANOR</v>
          </cell>
          <cell r="D57" t="str">
            <v xml:space="preserve">BILLINGS                 </v>
          </cell>
          <cell r="E57">
            <v>3</v>
          </cell>
          <cell r="F57">
            <v>1</v>
          </cell>
          <cell r="G57">
            <v>2</v>
          </cell>
          <cell r="H57">
            <v>16185</v>
          </cell>
          <cell r="I57">
            <v>3.7153472819336972</v>
          </cell>
          <cell r="J57">
            <v>60132.895758096893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B58">
            <v>1649789314</v>
          </cell>
          <cell r="C58" t="str">
            <v>PIONEER CARE &amp; REHAB</v>
          </cell>
          <cell r="D58" t="str">
            <v xml:space="preserve">DILLON                   </v>
          </cell>
          <cell r="E58">
            <v>3.75</v>
          </cell>
          <cell r="F58">
            <v>1.25</v>
          </cell>
          <cell r="G58">
            <v>3</v>
          </cell>
          <cell r="H58">
            <v>11570</v>
          </cell>
          <cell r="I58">
            <v>3.7153472819336972</v>
          </cell>
          <cell r="J58">
            <v>42986.568051972878</v>
          </cell>
          <cell r="K58">
            <v>0.5</v>
          </cell>
          <cell r="L58">
            <v>21493.284025986439</v>
          </cell>
          <cell r="M58">
            <v>1.7490062636192336E-2</v>
          </cell>
          <cell r="N58">
            <v>21741.611426974629</v>
          </cell>
          <cell r="O58">
            <v>43234.895452961064</v>
          </cell>
          <cell r="P58">
            <v>3.74</v>
          </cell>
        </row>
        <row r="59">
          <cell r="B59">
            <v>1497197438</v>
          </cell>
          <cell r="C59" t="str">
            <v>THE LIVING CENTRE</v>
          </cell>
          <cell r="D59" t="str">
            <v xml:space="preserve">STEVENSVILLE             </v>
          </cell>
          <cell r="E59">
            <v>5</v>
          </cell>
          <cell r="F59">
            <v>4.25</v>
          </cell>
          <cell r="G59">
            <v>5</v>
          </cell>
          <cell r="H59">
            <v>3995</v>
          </cell>
          <cell r="I59">
            <v>3.7153472819336972</v>
          </cell>
          <cell r="J59">
            <v>14842.81239132512</v>
          </cell>
          <cell r="K59">
            <v>1</v>
          </cell>
          <cell r="L59">
            <v>14842.81239132512</v>
          </cell>
          <cell r="M59">
            <v>1.2078271431562381E-2</v>
          </cell>
          <cell r="N59">
            <v>15014.302100391295</v>
          </cell>
          <cell r="O59">
            <v>29857.114491716413</v>
          </cell>
          <cell r="P59">
            <v>7.47</v>
          </cell>
        </row>
        <row r="60">
          <cell r="B60">
            <v>1356308399</v>
          </cell>
          <cell r="C60" t="str">
            <v>RIVERSIDE HEALTH CARE CENTER</v>
          </cell>
          <cell r="D60" t="str">
            <v xml:space="preserve">MISSOULA                 </v>
          </cell>
          <cell r="E60">
            <v>3.5</v>
          </cell>
          <cell r="F60">
            <v>3.25</v>
          </cell>
          <cell r="G60">
            <v>3</v>
          </cell>
          <cell r="H60">
            <v>13714</v>
          </cell>
          <cell r="I60">
            <v>3.7153472819336972</v>
          </cell>
          <cell r="J60">
            <v>50952.272624438723</v>
          </cell>
          <cell r="K60">
            <v>0.5</v>
          </cell>
          <cell r="L60">
            <v>25476.136312219362</v>
          </cell>
          <cell r="M60">
            <v>2.073109066488692E-2</v>
          </cell>
          <cell r="N60">
            <v>25770.480476191016</v>
          </cell>
          <cell r="O60">
            <v>51246.616788410378</v>
          </cell>
          <cell r="P60">
            <v>3.74</v>
          </cell>
        </row>
        <row r="61">
          <cell r="B61">
            <v>1588683866</v>
          </cell>
          <cell r="C61" t="str">
            <v>SWEET MEMORIAL NURSING HOME</v>
          </cell>
          <cell r="D61" t="str">
            <v xml:space="preserve">CHINOOK                  </v>
          </cell>
          <cell r="E61">
            <v>1.75</v>
          </cell>
          <cell r="F61">
            <v>4.25</v>
          </cell>
          <cell r="G61">
            <v>3</v>
          </cell>
          <cell r="H61">
            <v>6572</v>
          </cell>
          <cell r="I61">
            <v>3.7153472819336972</v>
          </cell>
          <cell r="J61">
            <v>24417.262336868258</v>
          </cell>
          <cell r="K61">
            <v>0.5</v>
          </cell>
          <cell r="L61">
            <v>12208.631168434129</v>
          </cell>
          <cell r="M61">
            <v>9.9347183790022501E-3</v>
          </cell>
          <cell r="N61">
            <v>12349.686283325607</v>
          </cell>
          <cell r="O61">
            <v>24558.317451759736</v>
          </cell>
          <cell r="P61">
            <v>3.74</v>
          </cell>
        </row>
        <row r="62">
          <cell r="B62">
            <v>1649279183</v>
          </cell>
          <cell r="C62" t="str">
            <v>IMMANUEL SKILLED CARE CENTER</v>
          </cell>
          <cell r="D62" t="str">
            <v>KALISPELL</v>
          </cell>
          <cell r="E62">
            <v>2</v>
          </cell>
          <cell r="F62">
            <v>3.25</v>
          </cell>
          <cell r="G62">
            <v>3</v>
          </cell>
          <cell r="H62">
            <v>14687</v>
          </cell>
          <cell r="I62">
            <v>3.7153472819336972</v>
          </cell>
          <cell r="J62">
            <v>54567.305529760211</v>
          </cell>
          <cell r="K62">
            <v>0.5</v>
          </cell>
          <cell r="L62">
            <v>27283.652764880106</v>
          </cell>
          <cell r="M62">
            <v>2.2201949000670428E-2</v>
          </cell>
          <cell r="N62">
            <v>27598.880469142299</v>
          </cell>
          <cell r="O62">
            <v>54882.533234022405</v>
          </cell>
          <cell r="P62">
            <v>3.74</v>
          </cell>
        </row>
        <row r="63">
          <cell r="B63">
            <v>1346808318</v>
          </cell>
          <cell r="C63" t="str">
            <v>WHITEFISH CARE &amp; REHAB (WHITEFISH CENTER)</v>
          </cell>
          <cell r="D63" t="str">
            <v xml:space="preserve">WHITEFISH                </v>
          </cell>
          <cell r="E63">
            <v>3.25</v>
          </cell>
          <cell r="F63">
            <v>1</v>
          </cell>
          <cell r="G63">
            <v>2</v>
          </cell>
          <cell r="H63">
            <v>15206</v>
          </cell>
          <cell r="I63">
            <v>3.7153472819336972</v>
          </cell>
          <cell r="J63">
            <v>56495.570769083803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B64">
            <v>1356988349</v>
          </cell>
          <cell r="C64" t="str">
            <v>IVY AT DEER LODGE</v>
          </cell>
          <cell r="D64" t="str">
            <v xml:space="preserve">DEER LODGE               </v>
          </cell>
          <cell r="E64">
            <v>2.75</v>
          </cell>
          <cell r="F64">
            <v>2.25</v>
          </cell>
          <cell r="G64">
            <v>3</v>
          </cell>
          <cell r="H64">
            <v>12510</v>
          </cell>
          <cell r="I64">
            <v>3.7153472819336972</v>
          </cell>
          <cell r="J64">
            <v>46478.994496990555</v>
          </cell>
          <cell r="K64">
            <v>0.5</v>
          </cell>
          <cell r="L64">
            <v>23239.497248495278</v>
          </cell>
          <cell r="M64">
            <v>1.891103574578791E-2</v>
          </cell>
          <cell r="N64">
            <v>23507.999909373604</v>
          </cell>
          <cell r="O64">
            <v>46747.497157868886</v>
          </cell>
          <cell r="P64">
            <v>3.74</v>
          </cell>
        </row>
        <row r="65">
          <cell r="B65">
            <v>1689349987</v>
          </cell>
          <cell r="C65" t="str">
            <v>THE DISCOVERY CARE CENTRE</v>
          </cell>
          <cell r="D65" t="str">
            <v>HAMILTON</v>
          </cell>
          <cell r="E65">
            <v>2.25</v>
          </cell>
          <cell r="F65">
            <v>2.25</v>
          </cell>
          <cell r="G65">
            <v>2</v>
          </cell>
          <cell r="H65">
            <v>12021</v>
          </cell>
          <cell r="I65">
            <v>3.7153472819336972</v>
          </cell>
          <cell r="J65">
            <v>44662.189676124974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>
            <v>1033154844</v>
          </cell>
          <cell r="C66" t="str">
            <v>MADISON VALLEY MANOR</v>
          </cell>
          <cell r="D66" t="str">
            <v xml:space="preserve">ENNIS                    </v>
          </cell>
          <cell r="E66">
            <v>4</v>
          </cell>
          <cell r="F66">
            <v>2</v>
          </cell>
          <cell r="G66">
            <v>3</v>
          </cell>
          <cell r="H66">
            <v>3737</v>
          </cell>
          <cell r="I66">
            <v>3.7153472819336972</v>
          </cell>
          <cell r="J66">
            <v>13884.252792586227</v>
          </cell>
          <cell r="K66">
            <v>0.5</v>
          </cell>
          <cell r="L66">
            <v>6942.1263962931134</v>
          </cell>
          <cell r="M66">
            <v>5.6491239474028314E-3</v>
          </cell>
          <cell r="N66">
            <v>7022.3337858776313</v>
          </cell>
          <cell r="O66">
            <v>13964.460182170744</v>
          </cell>
          <cell r="P66">
            <v>3.74</v>
          </cell>
        </row>
        <row r="67">
          <cell r="B67">
            <v>1619402765</v>
          </cell>
          <cell r="C67" t="str">
            <v>ASPEN MEADOWS</v>
          </cell>
          <cell r="D67" t="str">
            <v>BILLINGS</v>
          </cell>
          <cell r="E67">
            <v>2.75</v>
          </cell>
          <cell r="F67">
            <v>3.5</v>
          </cell>
          <cell r="G67">
            <v>3</v>
          </cell>
          <cell r="H67">
            <v>15012</v>
          </cell>
          <cell r="I67">
            <v>3.7153472819336972</v>
          </cell>
          <cell r="J67">
            <v>55774.793396388661</v>
          </cell>
          <cell r="K67">
            <v>0.5</v>
          </cell>
          <cell r="L67">
            <v>27887.39669819433</v>
          </cell>
          <cell r="M67">
            <v>2.2693242894945492E-2</v>
          </cell>
          <cell r="N67">
            <v>28209.599891248326</v>
          </cell>
          <cell r="O67">
            <v>56096.996589442657</v>
          </cell>
          <cell r="P67">
            <v>3.74</v>
          </cell>
        </row>
        <row r="68">
          <cell r="B68">
            <v>1093451841</v>
          </cell>
          <cell r="C68" t="str">
            <v>EASTERN MONTANA VETERAN'S HOME</v>
          </cell>
          <cell r="D68" t="str">
            <v>GLENDIVE</v>
          </cell>
          <cell r="E68">
            <v>4</v>
          </cell>
          <cell r="F68">
            <v>4</v>
          </cell>
          <cell r="G68">
            <v>4</v>
          </cell>
          <cell r="H68">
            <v>7928</v>
          </cell>
          <cell r="I68">
            <v>3.7153472819336972</v>
          </cell>
          <cell r="J68">
            <v>29455.273251170351</v>
          </cell>
          <cell r="K68">
            <v>0.75</v>
          </cell>
          <cell r="L68">
            <v>22091.454938377763</v>
          </cell>
          <cell r="M68">
            <v>1.7976821509904862E-2</v>
          </cell>
          <cell r="N68">
            <v>22346.693439030449</v>
          </cell>
          <cell r="O68">
            <v>44438.148377408215</v>
          </cell>
          <cell r="P68">
            <v>5.61</v>
          </cell>
        </row>
        <row r="69">
          <cell r="B69">
            <v>1134160989</v>
          </cell>
          <cell r="C69" t="str">
            <v xml:space="preserve">TOBACCO ROOT MOUNTAINS CARE CENTER </v>
          </cell>
          <cell r="D69" t="str">
            <v xml:space="preserve">SHERIDAN                 </v>
          </cell>
          <cell r="E69">
            <v>4.5</v>
          </cell>
          <cell r="F69">
            <v>3</v>
          </cell>
          <cell r="G69">
            <v>4</v>
          </cell>
          <cell r="H69">
            <v>5672</v>
          </cell>
          <cell r="I69">
            <v>3.7153472819336972</v>
          </cell>
          <cell r="J69">
            <v>21073.44978312793</v>
          </cell>
          <cell r="K69">
            <v>0.75</v>
          </cell>
          <cell r="L69">
            <v>15805.087337345947</v>
          </cell>
          <cell r="M69">
            <v>1.2861318315360793E-2</v>
          </cell>
          <cell r="N69">
            <v>15987.694902394134</v>
          </cell>
          <cell r="O69">
            <v>31792.782239740081</v>
          </cell>
          <cell r="P69">
            <v>5.61</v>
          </cell>
        </row>
        <row r="70">
          <cell r="B70">
            <v>1013534536</v>
          </cell>
          <cell r="C70" t="str">
            <v>SW MONTANA VETERAN'S HOME - NH</v>
          </cell>
          <cell r="D70" t="str">
            <v xml:space="preserve">BUTTE                    </v>
          </cell>
          <cell r="E70">
            <v>1</v>
          </cell>
          <cell r="F70">
            <v>1.25</v>
          </cell>
          <cell r="G70">
            <v>1</v>
          </cell>
          <cell r="H70">
            <v>5879</v>
          </cell>
          <cell r="I70">
            <v>3.7153472819336972</v>
          </cell>
          <cell r="J70">
            <v>21842.526670488205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Y 2023 Draft Rates"/>
      <sheetName val="Annualized Days"/>
      <sheetName val="PY (SFY 2022) Rates"/>
      <sheetName val="Five Star Rates"/>
      <sheetName val="Five Star 4 Qtr Avg"/>
      <sheetName val="Facility List changes in CY"/>
    </sheetNames>
    <sheetDataSet>
      <sheetData sheetId="0">
        <row r="26">
          <cell r="B26">
            <v>1801848809</v>
          </cell>
          <cell r="C26" t="str">
            <v>COMMUNITY NURSING HOME OF ANACONDA</v>
          </cell>
          <cell r="D26" t="str">
            <v>ANACONDA</v>
          </cell>
          <cell r="E26">
            <v>2733.92</v>
          </cell>
          <cell r="F26">
            <v>211.90164847872569</v>
          </cell>
          <cell r="G26">
            <v>579322</v>
          </cell>
          <cell r="I26">
            <v>209.34</v>
          </cell>
          <cell r="J26">
            <v>572318.81280000007</v>
          </cell>
          <cell r="K26">
            <v>4.7885181272122619</v>
          </cell>
          <cell r="L26">
            <v>13091.425478348146</v>
          </cell>
          <cell r="M26">
            <v>214.12851812721226</v>
          </cell>
          <cell r="O26">
            <v>204.54999999999998</v>
          </cell>
          <cell r="P26">
            <v>214.12851812721226</v>
          </cell>
          <cell r="Q26">
            <v>0</v>
          </cell>
          <cell r="R26">
            <v>214.12851812721226</v>
          </cell>
        </row>
        <row r="27">
          <cell r="B27">
            <v>1033119722</v>
          </cell>
          <cell r="C27" t="str">
            <v>LAKEVIEW CARE CENTER</v>
          </cell>
          <cell r="D27" t="str">
            <v xml:space="preserve">BIGFORK                  </v>
          </cell>
          <cell r="E27">
            <v>9942.6383999999998</v>
          </cell>
          <cell r="F27">
            <v>212.96553130496756</v>
          </cell>
          <cell r="G27">
            <v>2117439</v>
          </cell>
          <cell r="I27">
            <v>209.34</v>
          </cell>
          <cell r="J27">
            <v>2081391.9226559999</v>
          </cell>
          <cell r="K27">
            <v>3.591388595409196</v>
          </cell>
          <cell r="L27">
            <v>35707.878158037536</v>
          </cell>
          <cell r="M27">
            <v>212.9313885954092</v>
          </cell>
          <cell r="O27">
            <v>206.23</v>
          </cell>
          <cell r="P27">
            <v>212.9313885954092</v>
          </cell>
          <cell r="Q27">
            <v>0</v>
          </cell>
          <cell r="R27">
            <v>212.9313885954092</v>
          </cell>
        </row>
        <row r="28">
          <cell r="B28">
            <v>1619402765</v>
          </cell>
          <cell r="C28" t="str">
            <v>ASPEN MEADOWS</v>
          </cell>
          <cell r="D28" t="str">
            <v>BILLINGS</v>
          </cell>
          <cell r="E28">
            <v>13761.4512</v>
          </cell>
          <cell r="F28">
            <v>210.8377656524838</v>
          </cell>
          <cell r="G28">
            <v>2901434</v>
          </cell>
          <cell r="I28">
            <v>209.34</v>
          </cell>
          <cell r="J28">
            <v>2880822.1942079999</v>
          </cell>
          <cell r="K28">
            <v>3.5913885954091969</v>
          </cell>
          <cell r="L28">
            <v>49422.718895960206</v>
          </cell>
          <cell r="M28">
            <v>212.9313885954092</v>
          </cell>
          <cell r="O28">
            <v>208.70999999999998</v>
          </cell>
          <cell r="P28">
            <v>212.9313885954092</v>
          </cell>
          <cell r="Q28">
            <v>0</v>
          </cell>
          <cell r="R28">
            <v>212.9313885954092</v>
          </cell>
        </row>
        <row r="29">
          <cell r="B29">
            <v>1497269658</v>
          </cell>
          <cell r="C29" t="str">
            <v>AVANTARA (BILLINGS HEALTH)</v>
          </cell>
          <cell r="D29" t="str">
            <v xml:space="preserve">BILLINGS                 </v>
          </cell>
          <cell r="E29">
            <v>20408.042399999998</v>
          </cell>
          <cell r="F29">
            <v>210.8377656524838</v>
          </cell>
          <cell r="G29">
            <v>4302786</v>
          </cell>
          <cell r="I29">
            <v>209.34</v>
          </cell>
          <cell r="J29">
            <v>4272219.596016</v>
          </cell>
          <cell r="K29">
            <v>2.3942590636061309</v>
          </cell>
          <cell r="L29">
            <v>48862.140486658216</v>
          </cell>
          <cell r="M29">
            <v>211.73425906360615</v>
          </cell>
          <cell r="O29">
            <v>209.46999999999997</v>
          </cell>
          <cell r="P29">
            <v>211.73425906360615</v>
          </cell>
          <cell r="Q29">
            <v>0</v>
          </cell>
          <cell r="R29">
            <v>211.73425906360615</v>
          </cell>
        </row>
        <row r="30">
          <cell r="B30">
            <v>1750376299</v>
          </cell>
          <cell r="C30" t="str">
            <v>EAGLE CLIFF MANOR</v>
          </cell>
          <cell r="D30" t="str">
            <v xml:space="preserve">BILLINGS                 </v>
          </cell>
          <cell r="E30">
            <v>10410.9072</v>
          </cell>
          <cell r="F30">
            <v>211.90164847872569</v>
          </cell>
          <cell r="G30">
            <v>2206088</v>
          </cell>
          <cell r="I30">
            <v>209.34</v>
          </cell>
          <cell r="J30">
            <v>2179419.3132480001</v>
          </cell>
          <cell r="K30">
            <v>2.3942590636061309</v>
          </cell>
          <cell r="L30">
            <v>24926.408923962324</v>
          </cell>
          <cell r="M30">
            <v>211.73425906360615</v>
          </cell>
          <cell r="O30">
            <v>211.80999999999997</v>
          </cell>
          <cell r="P30">
            <v>211.80999999999997</v>
          </cell>
          <cell r="Q30">
            <v>7.5740936393827951E-2</v>
          </cell>
          <cell r="R30">
            <v>211.80999999999997</v>
          </cell>
        </row>
        <row r="31">
          <cell r="B31">
            <v>1417958745</v>
          </cell>
          <cell r="C31" t="str">
            <v>PARKVIEW CARE CENTER</v>
          </cell>
          <cell r="D31" t="str">
            <v xml:space="preserve">BILLINGS                 </v>
          </cell>
          <cell r="E31">
            <v>16198.6692</v>
          </cell>
          <cell r="F31">
            <v>208.71</v>
          </cell>
          <cell r="G31">
            <v>3380824</v>
          </cell>
          <cell r="I31">
            <v>209.34</v>
          </cell>
          <cell r="J31">
            <v>3391029.4103280003</v>
          </cell>
          <cell r="K31">
            <v>2.3942590636061309</v>
          </cell>
          <cell r="L31">
            <v>38783.810550457478</v>
          </cell>
          <cell r="M31">
            <v>211.73425906360615</v>
          </cell>
          <cell r="O31">
            <v>205.63</v>
          </cell>
          <cell r="P31">
            <v>211.73425906360615</v>
          </cell>
          <cell r="Q31">
            <v>0</v>
          </cell>
          <cell r="R31">
            <v>211.73425906360615</v>
          </cell>
        </row>
        <row r="32">
          <cell r="B32">
            <v>1588653679</v>
          </cell>
          <cell r="C32" t="str">
            <v>ST. JOHN'S LUTHERAN MINISTRIES</v>
          </cell>
          <cell r="D32" t="str">
            <v xml:space="preserve">BILLINGS                 </v>
          </cell>
          <cell r="E32">
            <v>21304.212</v>
          </cell>
          <cell r="F32">
            <v>211.90164847872569</v>
          </cell>
          <cell r="G32">
            <v>4514398</v>
          </cell>
          <cell r="I32">
            <v>209.34</v>
          </cell>
          <cell r="J32">
            <v>4459823.7400799999</v>
          </cell>
          <cell r="K32">
            <v>4.7885181272122628</v>
          </cell>
          <cell r="L32">
            <v>102015.60534797302</v>
          </cell>
          <cell r="M32">
            <v>214.12851812721226</v>
          </cell>
          <cell r="O32">
            <v>209.49999999999997</v>
          </cell>
          <cell r="P32">
            <v>214.12851812721226</v>
          </cell>
          <cell r="Q32">
            <v>0</v>
          </cell>
          <cell r="R32">
            <v>214.12851812721226</v>
          </cell>
        </row>
        <row r="33">
          <cell r="B33">
            <v>1912411174</v>
          </cell>
          <cell r="C33" t="str">
            <v>BELLA TERRA (VALLEY HEALTH)</v>
          </cell>
          <cell r="D33" t="str">
            <v xml:space="preserve">BILLINGS                 </v>
          </cell>
          <cell r="E33">
            <v>14761.5684</v>
          </cell>
          <cell r="F33">
            <v>212.05582420000002</v>
          </cell>
          <cell r="G33">
            <v>3130277</v>
          </cell>
          <cell r="I33">
            <v>209.34</v>
          </cell>
          <cell r="J33">
            <v>3090186.7288560001</v>
          </cell>
          <cell r="K33">
            <v>0</v>
          </cell>
          <cell r="L33">
            <v>0</v>
          </cell>
          <cell r="M33">
            <v>209.34</v>
          </cell>
          <cell r="O33">
            <v>212.20999999999998</v>
          </cell>
          <cell r="P33">
            <v>212.20999999999998</v>
          </cell>
          <cell r="Q33">
            <v>2.8699999999999761</v>
          </cell>
          <cell r="R33">
            <v>212.20999999999998</v>
          </cell>
        </row>
        <row r="34">
          <cell r="B34">
            <v>1992753370</v>
          </cell>
          <cell r="C34" t="str">
            <v>BRIDGER CARE CENTER</v>
          </cell>
          <cell r="D34" t="str">
            <v xml:space="preserve">BOZEMAN                  </v>
          </cell>
          <cell r="E34">
            <v>9867.9575999999997</v>
          </cell>
          <cell r="F34">
            <v>211.90164847872569</v>
          </cell>
          <cell r="G34">
            <v>2091036</v>
          </cell>
          <cell r="I34">
            <v>209.34</v>
          </cell>
          <cell r="J34">
            <v>2065758.2439840001</v>
          </cell>
          <cell r="K34">
            <v>2.3942590636061305</v>
          </cell>
          <cell r="L34">
            <v>23626.446923080999</v>
          </cell>
          <cell r="M34">
            <v>211.73425906360615</v>
          </cell>
          <cell r="O34">
            <v>209.76</v>
          </cell>
          <cell r="P34">
            <v>211.73425906360615</v>
          </cell>
          <cell r="Q34">
            <v>0</v>
          </cell>
          <cell r="R34">
            <v>211.73425906360615</v>
          </cell>
        </row>
        <row r="35">
          <cell r="B35">
            <v>1831196393</v>
          </cell>
          <cell r="C35" t="str">
            <v>GALLATIN REST HOME</v>
          </cell>
          <cell r="D35" t="str">
            <v xml:space="preserve">BOZEMAN                  </v>
          </cell>
          <cell r="E35">
            <v>5619.2255999999998</v>
          </cell>
          <cell r="F35">
            <v>211.90164847872569</v>
          </cell>
          <cell r="G35">
            <v>1190723</v>
          </cell>
          <cell r="I35">
            <v>209.34</v>
          </cell>
          <cell r="J35">
            <v>1176328.687104</v>
          </cell>
          <cell r="K35">
            <v>3.591388595409196</v>
          </cell>
          <cell r="L35">
            <v>20180.822734871395</v>
          </cell>
          <cell r="M35">
            <v>212.9313885954092</v>
          </cell>
          <cell r="O35">
            <v>205.35999999999999</v>
          </cell>
          <cell r="P35">
            <v>212.9313885954092</v>
          </cell>
          <cell r="Q35">
            <v>0</v>
          </cell>
          <cell r="R35">
            <v>212.9313885954092</v>
          </cell>
        </row>
        <row r="36">
          <cell r="B36">
            <v>1386611747</v>
          </cell>
          <cell r="C36" t="str">
            <v>POWDER RIVER MANOR</v>
          </cell>
          <cell r="D36" t="str">
            <v xml:space="preserve">BROADUS                  </v>
          </cell>
          <cell r="E36">
            <v>3283.9367999999999</v>
          </cell>
          <cell r="F36">
            <v>212.96553130496756</v>
          </cell>
          <cell r="G36">
            <v>699365</v>
          </cell>
          <cell r="I36">
            <v>209.34</v>
          </cell>
          <cell r="J36">
            <v>687459.32971199998</v>
          </cell>
          <cell r="K36">
            <v>4.7885181272122619</v>
          </cell>
          <cell r="L36">
            <v>15725.190895419428</v>
          </cell>
          <cell r="M36">
            <v>214.12851812721226</v>
          </cell>
          <cell r="O36">
            <v>207.86999999999998</v>
          </cell>
          <cell r="P36">
            <v>214.12851812721226</v>
          </cell>
          <cell r="Q36">
            <v>0</v>
          </cell>
          <cell r="R36">
            <v>214.12851812721226</v>
          </cell>
        </row>
        <row r="37">
          <cell r="B37">
            <v>1982262960</v>
          </cell>
          <cell r="C37" t="str">
            <v>CONTINENTAL CARE &amp; REHAB (BUTTE CENTER)</v>
          </cell>
          <cell r="D37" t="str">
            <v xml:space="preserve">BUTTE                    </v>
          </cell>
          <cell r="E37">
            <v>11270.7456</v>
          </cell>
          <cell r="F37">
            <v>209.92499999999998</v>
          </cell>
          <cell r="G37">
            <v>2366011</v>
          </cell>
          <cell r="I37">
            <v>209.34</v>
          </cell>
          <cell r="J37">
            <v>2359417.8839040003</v>
          </cell>
          <cell r="K37">
            <v>0</v>
          </cell>
          <cell r="L37">
            <v>0</v>
          </cell>
          <cell r="M37">
            <v>209.34</v>
          </cell>
          <cell r="O37">
            <v>211.14</v>
          </cell>
          <cell r="P37">
            <v>211.14</v>
          </cell>
          <cell r="Q37">
            <v>1.7999999999999829</v>
          </cell>
          <cell r="R37">
            <v>211.14</v>
          </cell>
        </row>
        <row r="38">
          <cell r="B38">
            <v>1053827824</v>
          </cell>
          <cell r="C38" t="str">
            <v>COPPER RIDGE</v>
          </cell>
          <cell r="D38" t="str">
            <v xml:space="preserve">BUTTE                    </v>
          </cell>
          <cell r="E38">
            <v>14933.1324</v>
          </cell>
          <cell r="F38">
            <v>212.96553130496756</v>
          </cell>
          <cell r="G38">
            <v>3180242</v>
          </cell>
          <cell r="I38">
            <v>209.34</v>
          </cell>
          <cell r="J38">
            <v>3126101.9366160003</v>
          </cell>
          <cell r="K38">
            <v>3.5913885954091969</v>
          </cell>
          <cell r="L38">
            <v>53630.681395095569</v>
          </cell>
          <cell r="M38">
            <v>212.9313885954092</v>
          </cell>
          <cell r="O38">
            <v>211.32</v>
          </cell>
          <cell r="P38">
            <v>212.9313885954092</v>
          </cell>
          <cell r="Q38">
            <v>0</v>
          </cell>
          <cell r="R38">
            <v>212.9313885954092</v>
          </cell>
        </row>
        <row r="39">
          <cell r="B39">
            <v>1386790160</v>
          </cell>
          <cell r="C39" t="str">
            <v>CREST NURSING HOME</v>
          </cell>
          <cell r="D39" t="str">
            <v xml:space="preserve">BUTTE                    </v>
          </cell>
          <cell r="E39">
            <v>10854.9552</v>
          </cell>
          <cell r="F39">
            <v>210.23</v>
          </cell>
          <cell r="G39">
            <v>2282037</v>
          </cell>
          <cell r="I39">
            <v>209.34</v>
          </cell>
          <cell r="J39">
            <v>2272376.3215680001</v>
          </cell>
          <cell r="K39">
            <v>0</v>
          </cell>
          <cell r="L39">
            <v>0</v>
          </cell>
          <cell r="M39">
            <v>209.34</v>
          </cell>
          <cell r="N39">
            <v>212.36</v>
          </cell>
          <cell r="O39">
            <v>211.74999999999997</v>
          </cell>
          <cell r="P39">
            <v>212.36</v>
          </cell>
          <cell r="Q39">
            <v>0</v>
          </cell>
          <cell r="R39">
            <v>212.36</v>
          </cell>
        </row>
        <row r="40">
          <cell r="B40">
            <v>1588683866</v>
          </cell>
          <cell r="C40" t="str">
            <v>SWEET MEMORIAL NURSING HOME</v>
          </cell>
          <cell r="D40" t="str">
            <v xml:space="preserve">CHINOOK                  </v>
          </cell>
          <cell r="E40">
            <v>6978.6180000000004</v>
          </cell>
          <cell r="F40">
            <v>211.90164847872569</v>
          </cell>
          <cell r="G40">
            <v>1478781</v>
          </cell>
          <cell r="I40">
            <v>209.34</v>
          </cell>
          <cell r="J40">
            <v>1460903.8921200002</v>
          </cell>
          <cell r="K40">
            <v>3.5913885954091964</v>
          </cell>
          <cell r="L40">
            <v>25062.929096917338</v>
          </cell>
          <cell r="M40">
            <v>212.9313885954092</v>
          </cell>
          <cell r="O40">
            <v>205.17</v>
          </cell>
          <cell r="P40">
            <v>212.9313885954092</v>
          </cell>
          <cell r="Q40">
            <v>0</v>
          </cell>
          <cell r="R40">
            <v>212.9313885954092</v>
          </cell>
        </row>
        <row r="41">
          <cell r="B41">
            <v>1700495496</v>
          </cell>
          <cell r="C41" t="str">
            <v>ELKHORN HEALTHCARE &amp; REHABILITATION CENTER</v>
          </cell>
          <cell r="D41" t="str">
            <v xml:space="preserve">CLANCY                   </v>
          </cell>
          <cell r="E41">
            <v>15187.450800000001</v>
          </cell>
          <cell r="F41">
            <v>211.90164847872569</v>
          </cell>
          <cell r="G41">
            <v>3218246</v>
          </cell>
          <cell r="I41">
            <v>209.34</v>
          </cell>
          <cell r="J41">
            <v>3179340.9504720001</v>
          </cell>
          <cell r="K41">
            <v>2.3942590636061314</v>
          </cell>
          <cell r="L41">
            <v>36362.69173097219</v>
          </cell>
          <cell r="M41">
            <v>211.73425906360615</v>
          </cell>
          <cell r="O41">
            <v>201.35999999999999</v>
          </cell>
          <cell r="P41">
            <v>211.73425906360615</v>
          </cell>
          <cell r="Q41">
            <v>0</v>
          </cell>
          <cell r="R41">
            <v>211.73425906360615</v>
          </cell>
        </row>
        <row r="42">
          <cell r="B42">
            <v>1093713075</v>
          </cell>
          <cell r="C42" t="str">
            <v>BEARTOOTH MANOR</v>
          </cell>
          <cell r="D42" t="str">
            <v>COLUMBUS</v>
          </cell>
          <cell r="E42">
            <v>7210.7340000000004</v>
          </cell>
          <cell r="F42">
            <v>210.8377656524838</v>
          </cell>
          <cell r="G42">
            <v>1520295</v>
          </cell>
          <cell r="I42">
            <v>209.34</v>
          </cell>
          <cell r="J42">
            <v>1509495.05556</v>
          </cell>
          <cell r="K42">
            <v>0</v>
          </cell>
          <cell r="L42">
            <v>0</v>
          </cell>
          <cell r="M42">
            <v>209.34</v>
          </cell>
          <cell r="O42">
            <v>202.34999999999997</v>
          </cell>
          <cell r="P42">
            <v>209.34</v>
          </cell>
          <cell r="Q42">
            <v>0</v>
          </cell>
          <cell r="R42">
            <v>209.34</v>
          </cell>
        </row>
        <row r="43">
          <cell r="B43">
            <v>1265425854</v>
          </cell>
          <cell r="C43" t="str">
            <v>LOGAN HEALTH - CONRAD</v>
          </cell>
          <cell r="D43" t="str">
            <v xml:space="preserve">CONRAD                   </v>
          </cell>
          <cell r="E43">
            <v>7506.4296000000004</v>
          </cell>
          <cell r="F43">
            <v>212.96553130496756</v>
          </cell>
          <cell r="G43">
            <v>1598611</v>
          </cell>
          <cell r="I43">
            <v>209.34</v>
          </cell>
          <cell r="J43">
            <v>1571395.9724640001</v>
          </cell>
          <cell r="K43">
            <v>4.7885181272122628</v>
          </cell>
          <cell r="L43">
            <v>35944.674210242694</v>
          </cell>
          <cell r="M43">
            <v>214.12851812721226</v>
          </cell>
          <cell r="O43">
            <v>205.90999999999997</v>
          </cell>
          <cell r="P43">
            <v>214.12851812721226</v>
          </cell>
          <cell r="Q43">
            <v>0</v>
          </cell>
          <cell r="R43">
            <v>214.12851812721226</v>
          </cell>
        </row>
        <row r="44">
          <cell r="B44">
            <v>1356341051</v>
          </cell>
          <cell r="C44" t="str">
            <v>GLACIER CARE CENTER</v>
          </cell>
          <cell r="D44" t="str">
            <v xml:space="preserve">CUT BANK                 </v>
          </cell>
          <cell r="E44">
            <v>4683.6971999999996</v>
          </cell>
          <cell r="F44">
            <v>212.96553130496756</v>
          </cell>
          <cell r="G44">
            <v>997466</v>
          </cell>
          <cell r="I44">
            <v>209.34</v>
          </cell>
          <cell r="J44">
            <v>980485.17184799991</v>
          </cell>
          <cell r="K44">
            <v>4.788518127212261</v>
          </cell>
          <cell r="L44">
            <v>22427.968944573309</v>
          </cell>
          <cell r="M44">
            <v>214.12851812721226</v>
          </cell>
          <cell r="O44">
            <v>211.42999999999998</v>
          </cell>
          <cell r="P44">
            <v>214.12851812721226</v>
          </cell>
          <cell r="Q44">
            <v>0</v>
          </cell>
          <cell r="R44">
            <v>214.12851812721226</v>
          </cell>
        </row>
        <row r="45">
          <cell r="B45">
            <v>1356988349</v>
          </cell>
          <cell r="C45" t="str">
            <v>IVY AT DEER LODGE</v>
          </cell>
          <cell r="D45" t="str">
            <v xml:space="preserve">DEER LODGE               </v>
          </cell>
          <cell r="E45">
            <v>11379.7392</v>
          </cell>
          <cell r="F45">
            <v>210.8377656524838</v>
          </cell>
          <cell r="G45">
            <v>2399279</v>
          </cell>
          <cell r="I45">
            <v>209.34</v>
          </cell>
          <cell r="J45">
            <v>2382234.6041279999</v>
          </cell>
          <cell r="K45">
            <v>0</v>
          </cell>
          <cell r="L45">
            <v>0</v>
          </cell>
          <cell r="M45">
            <v>209.34</v>
          </cell>
          <cell r="O45">
            <v>210.20999999999998</v>
          </cell>
          <cell r="P45">
            <v>210.20999999999998</v>
          </cell>
          <cell r="Q45">
            <v>0.86999999999997613</v>
          </cell>
          <cell r="R45">
            <v>210.20999999999998</v>
          </cell>
        </row>
        <row r="46">
          <cell r="B46">
            <v>1649789314</v>
          </cell>
          <cell r="C46" t="str">
            <v>PIONEER CARE &amp; REHAB</v>
          </cell>
          <cell r="D46" t="str">
            <v xml:space="preserve">DILLON                   </v>
          </cell>
          <cell r="E46">
            <v>11427.1716</v>
          </cell>
          <cell r="F46">
            <v>211.90164847872569</v>
          </cell>
          <cell r="G46">
            <v>2421436</v>
          </cell>
          <cell r="I46">
            <v>209.34</v>
          </cell>
          <cell r="J46">
            <v>2392164.102744</v>
          </cell>
          <cell r="K46">
            <v>2.3942590636061305</v>
          </cell>
          <cell r="L46">
            <v>27359.609174682566</v>
          </cell>
          <cell r="M46">
            <v>211.73425906360615</v>
          </cell>
          <cell r="O46">
            <v>206.85999999999999</v>
          </cell>
          <cell r="P46">
            <v>211.73425906360615</v>
          </cell>
          <cell r="Q46">
            <v>0</v>
          </cell>
          <cell r="R46">
            <v>211.73425906360615</v>
          </cell>
        </row>
        <row r="47">
          <cell r="B47">
            <v>1033154844</v>
          </cell>
          <cell r="C47" t="str">
            <v>MADISON VALLEY MANOR</v>
          </cell>
          <cell r="D47" t="str">
            <v xml:space="preserve">ENNIS                    </v>
          </cell>
          <cell r="E47">
            <v>4282.0356000000002</v>
          </cell>
          <cell r="F47">
            <v>211.90164847872569</v>
          </cell>
          <cell r="G47">
            <v>907370</v>
          </cell>
          <cell r="I47">
            <v>209.34</v>
          </cell>
          <cell r="J47">
            <v>896401.33250400005</v>
          </cell>
          <cell r="K47">
            <v>3.591388595409196</v>
          </cell>
          <cell r="L47">
            <v>15378.453818976175</v>
          </cell>
          <cell r="M47">
            <v>212.9313885954092</v>
          </cell>
          <cell r="O47">
            <v>209.59999999999997</v>
          </cell>
          <cell r="P47">
            <v>212.9313885954092</v>
          </cell>
          <cell r="Q47">
            <v>0</v>
          </cell>
          <cell r="R47">
            <v>212.9313885954092</v>
          </cell>
        </row>
        <row r="48">
          <cell r="B48">
            <v>1700868197</v>
          </cell>
          <cell r="C48" t="str">
            <v>GOOD SAMARITAN SOCIETY - MOUNTAIN VIEW MANOR</v>
          </cell>
          <cell r="D48" t="str">
            <v xml:space="preserve">EUREKA                   </v>
          </cell>
          <cell r="E48">
            <v>5679.7776000000003</v>
          </cell>
          <cell r="F48">
            <v>212.96553130496756</v>
          </cell>
          <cell r="G48">
            <v>1209597</v>
          </cell>
          <cell r="I48">
            <v>209.34</v>
          </cell>
          <cell r="J48">
            <v>1189004.6427840001</v>
          </cell>
          <cell r="K48">
            <v>4.7885181272122628</v>
          </cell>
          <cell r="L48">
            <v>27197.717996134161</v>
          </cell>
          <cell r="M48">
            <v>214.12851812721226</v>
          </cell>
          <cell r="O48">
            <v>207.17</v>
          </cell>
          <cell r="P48">
            <v>214.12851812721226</v>
          </cell>
          <cell r="Q48">
            <v>0</v>
          </cell>
          <cell r="R48">
            <v>214.12851812721226</v>
          </cell>
        </row>
        <row r="49">
          <cell r="B49">
            <v>1437139888</v>
          </cell>
          <cell r="C49" t="str">
            <v>ROSEBUD HEALTH CARE CENTER - NH</v>
          </cell>
          <cell r="D49" t="str">
            <v xml:space="preserve">FORSYTH                  </v>
          </cell>
          <cell r="E49">
            <v>5682.8051999999998</v>
          </cell>
          <cell r="F49">
            <v>212.96553130496756</v>
          </cell>
          <cell r="G49">
            <v>1210242</v>
          </cell>
          <cell r="I49">
            <v>209.34</v>
          </cell>
          <cell r="J49">
            <v>1189638.4405680001</v>
          </cell>
          <cell r="K49">
            <v>3.5913885954091955</v>
          </cell>
          <cell r="L49">
            <v>20409.161785212073</v>
          </cell>
          <cell r="M49">
            <v>212.9313885954092</v>
          </cell>
          <cell r="O49">
            <v>206.07</v>
          </cell>
          <cell r="P49">
            <v>212.9313885954092</v>
          </cell>
          <cell r="Q49">
            <v>0</v>
          </cell>
          <cell r="R49">
            <v>212.9313885954092</v>
          </cell>
        </row>
        <row r="50">
          <cell r="B50">
            <v>1831199314</v>
          </cell>
          <cell r="C50" t="str">
            <v>VALLEY VIEW HOME</v>
          </cell>
          <cell r="D50" t="str">
            <v xml:space="preserve">GLASGOW                  </v>
          </cell>
          <cell r="E50">
            <v>13846.224</v>
          </cell>
          <cell r="F50">
            <v>211.90164847872569</v>
          </cell>
          <cell r="G50">
            <v>2934038</v>
          </cell>
          <cell r="I50">
            <v>209.34</v>
          </cell>
          <cell r="J50">
            <v>2898568.5321599999</v>
          </cell>
          <cell r="K50">
            <v>0</v>
          </cell>
          <cell r="L50">
            <v>0</v>
          </cell>
          <cell r="M50">
            <v>209.34</v>
          </cell>
          <cell r="O50">
            <v>206.60999999999999</v>
          </cell>
          <cell r="P50">
            <v>209.34</v>
          </cell>
          <cell r="Q50">
            <v>0</v>
          </cell>
          <cell r="R50">
            <v>209.34</v>
          </cell>
        </row>
        <row r="51">
          <cell r="B51">
            <v>1710997465</v>
          </cell>
          <cell r="C51" t="str">
            <v>EASTERN MONTANA VETERAN'S HOME</v>
          </cell>
          <cell r="D51" t="str">
            <v>GLENDIVE</v>
          </cell>
          <cell r="E51">
            <v>6566.8644000000004</v>
          </cell>
          <cell r="F51">
            <v>210.8377656524838</v>
          </cell>
          <cell r="G51">
            <v>1384543</v>
          </cell>
          <cell r="I51">
            <v>209.34</v>
          </cell>
          <cell r="J51">
            <v>1374707.3934960002</v>
          </cell>
          <cell r="K51">
            <v>2.3942590636061309</v>
          </cell>
          <cell r="L51">
            <v>15722.774609172438</v>
          </cell>
          <cell r="M51">
            <v>211.73425906360615</v>
          </cell>
          <cell r="O51">
            <v>201.26</v>
          </cell>
          <cell r="P51">
            <v>211.73425906360615</v>
          </cell>
          <cell r="Q51">
            <v>0</v>
          </cell>
          <cell r="R51">
            <v>211.73425906360615</v>
          </cell>
        </row>
        <row r="52">
          <cell r="B52">
            <v>1700896941</v>
          </cell>
          <cell r="C52" t="str">
            <v>GLENDIVE MEDICAL CENTER - NH</v>
          </cell>
          <cell r="D52" t="str">
            <v xml:space="preserve">GLENDIVE                 </v>
          </cell>
          <cell r="E52">
            <v>7038.1607999999997</v>
          </cell>
          <cell r="F52">
            <v>210.8377656524838</v>
          </cell>
          <cell r="G52">
            <v>1483910</v>
          </cell>
          <cell r="I52">
            <v>209.34</v>
          </cell>
          <cell r="J52">
            <v>1473368.5818719999</v>
          </cell>
          <cell r="K52">
            <v>2.3942590636061309</v>
          </cell>
          <cell r="L52">
            <v>16851.180286517378</v>
          </cell>
          <cell r="M52">
            <v>211.73425906360615</v>
          </cell>
          <cell r="O52">
            <v>205.79999999999998</v>
          </cell>
          <cell r="P52">
            <v>211.73425906360615</v>
          </cell>
          <cell r="Q52">
            <v>0</v>
          </cell>
          <cell r="R52">
            <v>211.73425906360615</v>
          </cell>
        </row>
        <row r="53">
          <cell r="B53">
            <v>1770590689</v>
          </cell>
          <cell r="C53" t="str">
            <v>BENEFIS SENIOR SERVICES</v>
          </cell>
          <cell r="D53" t="str">
            <v xml:space="preserve">GREAT FALLS              </v>
          </cell>
          <cell r="E53">
            <v>21807.802800000001</v>
          </cell>
          <cell r="F53">
            <v>212.96553130496756</v>
          </cell>
          <cell r="G53">
            <v>4644310</v>
          </cell>
          <cell r="I53">
            <v>209.34</v>
          </cell>
          <cell r="J53">
            <v>4565245.4381520003</v>
          </cell>
          <cell r="K53">
            <v>3.5913885954091969</v>
          </cell>
          <cell r="L53">
            <v>78320.294266852754</v>
          </cell>
          <cell r="M53">
            <v>212.9313885954092</v>
          </cell>
          <cell r="O53">
            <v>208.54999999999998</v>
          </cell>
          <cell r="P53">
            <v>212.9313885954092</v>
          </cell>
          <cell r="Q53">
            <v>0</v>
          </cell>
          <cell r="R53">
            <v>212.9313885954092</v>
          </cell>
        </row>
        <row r="54">
          <cell r="B54">
            <v>1891332896</v>
          </cell>
          <cell r="C54" t="str">
            <v>IVY AT GREAT FALLS</v>
          </cell>
          <cell r="D54" t="str">
            <v xml:space="preserve">GREAT FALLS              </v>
          </cell>
          <cell r="E54">
            <v>31241.804400000001</v>
          </cell>
          <cell r="F54">
            <v>212.3858242</v>
          </cell>
          <cell r="G54">
            <v>6635316</v>
          </cell>
          <cell r="I54">
            <v>209.34</v>
          </cell>
          <cell r="J54">
            <v>6540159.3330960004</v>
          </cell>
          <cell r="K54">
            <v>3.5913885954091964</v>
          </cell>
          <cell r="L54">
            <v>112201.46002216486</v>
          </cell>
          <cell r="M54">
            <v>212.9313885954092</v>
          </cell>
          <cell r="O54">
            <v>212.86999999999998</v>
          </cell>
          <cell r="P54">
            <v>212.9313885954092</v>
          </cell>
          <cell r="Q54">
            <v>0</v>
          </cell>
          <cell r="R54">
            <v>212.9313885954092</v>
          </cell>
        </row>
        <row r="55">
          <cell r="B55">
            <v>1366951030</v>
          </cell>
          <cell r="C55" t="str">
            <v>PARK PLACE HEALTH CARE CENTER</v>
          </cell>
          <cell r="D55" t="str">
            <v xml:space="preserve">GREAT FALLS              </v>
          </cell>
          <cell r="E55">
            <v>15387.2724</v>
          </cell>
          <cell r="F55">
            <v>211.90164847872569</v>
          </cell>
          <cell r="G55">
            <v>3260588</v>
          </cell>
          <cell r="I55">
            <v>209.34</v>
          </cell>
          <cell r="J55">
            <v>3221171.6042160001</v>
          </cell>
          <cell r="K55">
            <v>2.3942590636061309</v>
          </cell>
          <cell r="L55">
            <v>36841.116407876463</v>
          </cell>
          <cell r="M55">
            <v>211.73425906360615</v>
          </cell>
          <cell r="O55">
            <v>210.17</v>
          </cell>
          <cell r="P55">
            <v>211.73425906360615</v>
          </cell>
          <cell r="Q55">
            <v>0</v>
          </cell>
          <cell r="R55">
            <v>211.73425906360615</v>
          </cell>
        </row>
        <row r="56">
          <cell r="B56">
            <v>1902800857</v>
          </cell>
          <cell r="C56" t="str">
            <v>THE DISCOVERY CARE CENTRE</v>
          </cell>
          <cell r="D56" t="str">
            <v>HAMILTON</v>
          </cell>
          <cell r="E56">
            <v>5323.53</v>
          </cell>
          <cell r="F56">
            <v>210.8377656524838</v>
          </cell>
          <cell r="G56">
            <v>1122401</v>
          </cell>
          <cell r="I56">
            <v>209.34</v>
          </cell>
          <cell r="J56">
            <v>1114427.7701999999</v>
          </cell>
          <cell r="K56">
            <v>0</v>
          </cell>
          <cell r="L56">
            <v>0</v>
          </cell>
          <cell r="M56">
            <v>209.34</v>
          </cell>
          <cell r="O56">
            <v>208.89999999999998</v>
          </cell>
          <cell r="P56">
            <v>209.34</v>
          </cell>
          <cell r="Q56">
            <v>0</v>
          </cell>
          <cell r="R56">
            <v>209.34</v>
          </cell>
        </row>
        <row r="57">
          <cell r="B57">
            <v>1144243106</v>
          </cell>
          <cell r="C57" t="str">
            <v>BIG HORN SENIOR LIVING</v>
          </cell>
          <cell r="D57" t="str">
            <v xml:space="preserve">HARDIN                   </v>
          </cell>
          <cell r="E57">
            <v>6321.6288000000004</v>
          </cell>
          <cell r="F57">
            <v>212.96553130496756</v>
          </cell>
          <cell r="G57">
            <v>1346289</v>
          </cell>
          <cell r="I57">
            <v>209.34</v>
          </cell>
          <cell r="J57">
            <v>1323369.7729920002</v>
          </cell>
          <cell r="K57">
            <v>4.7885181272122619</v>
          </cell>
          <cell r="L57">
            <v>30271.234102307102</v>
          </cell>
          <cell r="M57">
            <v>214.12851812721226</v>
          </cell>
          <cell r="O57">
            <v>203.39</v>
          </cell>
          <cell r="P57">
            <v>214.12851812721226</v>
          </cell>
          <cell r="Q57">
            <v>0</v>
          </cell>
          <cell r="R57">
            <v>214.12851812721226</v>
          </cell>
        </row>
        <row r="58">
          <cell r="B58">
            <v>1235102013</v>
          </cell>
          <cell r="C58" t="str">
            <v>NORTHERN MONTANA LONG TERM CARE</v>
          </cell>
          <cell r="D58" t="str">
            <v xml:space="preserve">HAVRE                    </v>
          </cell>
          <cell r="E58">
            <v>14526.424800000001</v>
          </cell>
          <cell r="F58">
            <v>212.96553130496756</v>
          </cell>
          <cell r="G58">
            <v>3093628</v>
          </cell>
          <cell r="I58">
            <v>209.34</v>
          </cell>
          <cell r="J58">
            <v>3040961.7676320001</v>
          </cell>
          <cell r="K58">
            <v>3.591388595409196</v>
          </cell>
          <cell r="L58">
            <v>52170.036358789315</v>
          </cell>
          <cell r="M58">
            <v>212.9313885954092</v>
          </cell>
          <cell r="O58">
            <v>206.26999999999998</v>
          </cell>
          <cell r="P58">
            <v>212.9313885954092</v>
          </cell>
          <cell r="Q58">
            <v>0</v>
          </cell>
          <cell r="R58">
            <v>212.9313885954092</v>
          </cell>
        </row>
        <row r="59">
          <cell r="B59">
            <v>1053920744</v>
          </cell>
          <cell r="C59" t="str">
            <v>COONEY HEALTHCARE &amp; REHAB CENTER</v>
          </cell>
          <cell r="D59" t="str">
            <v xml:space="preserve">HELENA                   </v>
          </cell>
          <cell r="E59">
            <v>12979.3212</v>
          </cell>
          <cell r="F59">
            <v>211.90164847872569</v>
          </cell>
          <cell r="G59">
            <v>2750340</v>
          </cell>
          <cell r="I59">
            <v>209.34</v>
          </cell>
          <cell r="J59">
            <v>2717091.1000080002</v>
          </cell>
          <cell r="K59">
            <v>3.5913885954091964</v>
          </cell>
          <cell r="L59">
            <v>46613.786133832808</v>
          </cell>
          <cell r="M59">
            <v>212.9313885954092</v>
          </cell>
          <cell r="O59">
            <v>206.92</v>
          </cell>
          <cell r="P59">
            <v>212.9313885954092</v>
          </cell>
          <cell r="Q59">
            <v>0</v>
          </cell>
          <cell r="R59">
            <v>212.9313885954092</v>
          </cell>
        </row>
        <row r="60">
          <cell r="B60">
            <v>1780274373</v>
          </cell>
          <cell r="C60" t="str">
            <v>MOUNT ASCENSION TRANSITIONAL CARE</v>
          </cell>
          <cell r="D60" t="str">
            <v xml:space="preserve">HELENA                   </v>
          </cell>
          <cell r="E60">
            <v>6921.0936000000002</v>
          </cell>
          <cell r="F60">
            <v>211.01499999999999</v>
          </cell>
          <cell r="G60">
            <v>1460455</v>
          </cell>
          <cell r="I60">
            <v>209.34</v>
          </cell>
          <cell r="J60">
            <v>1448861.734224</v>
          </cell>
          <cell r="K60">
            <v>3.5913885954091964</v>
          </cell>
          <cell r="L60">
            <v>24856.336622799579</v>
          </cell>
          <cell r="M60">
            <v>212.9313885954092</v>
          </cell>
          <cell r="O60">
            <v>211.18999999999997</v>
          </cell>
          <cell r="P60">
            <v>212.9313885954092</v>
          </cell>
          <cell r="Q60">
            <v>0</v>
          </cell>
          <cell r="R60">
            <v>212.9313885954092</v>
          </cell>
        </row>
        <row r="61">
          <cell r="B61">
            <v>1093708075</v>
          </cell>
          <cell r="C61" t="str">
            <v>ROCKY MOUNTAIN CARE CENTER</v>
          </cell>
          <cell r="D61" t="str">
            <v xml:space="preserve">HELENA                   </v>
          </cell>
          <cell r="E61">
            <v>3880.3739999999998</v>
          </cell>
          <cell r="F61">
            <v>210.8377656524838</v>
          </cell>
          <cell r="G61">
            <v>818129</v>
          </cell>
          <cell r="I61">
            <v>209.34</v>
          </cell>
          <cell r="J61">
            <v>812317.49315999995</v>
          </cell>
          <cell r="K61">
            <v>3.5913885954091964</v>
          </cell>
          <cell r="L61">
            <v>13935.930929522365</v>
          </cell>
          <cell r="M61">
            <v>212.9313885954092</v>
          </cell>
          <cell r="O61">
            <v>206.80999999999997</v>
          </cell>
          <cell r="P61">
            <v>212.9313885954092</v>
          </cell>
          <cell r="Q61">
            <v>0</v>
          </cell>
          <cell r="R61">
            <v>212.9313885954092</v>
          </cell>
        </row>
        <row r="62">
          <cell r="B62">
            <v>1689623357</v>
          </cell>
          <cell r="C62" t="str">
            <v>HOT SPRINGS HEALTH &amp; REHABILITATION CENTER</v>
          </cell>
          <cell r="D62" t="str">
            <v xml:space="preserve">HOT SPRINGS              </v>
          </cell>
          <cell r="E62">
            <v>8406.6360000000004</v>
          </cell>
          <cell r="F62">
            <v>210.8377656524838</v>
          </cell>
          <cell r="G62">
            <v>1772436</v>
          </cell>
          <cell r="I62">
            <v>209.34</v>
          </cell>
          <cell r="J62">
            <v>1759845.1802400001</v>
          </cell>
          <cell r="K62">
            <v>3.5913885954091964</v>
          </cell>
          <cell r="L62">
            <v>30191.496656156385</v>
          </cell>
          <cell r="M62">
            <v>212.9313885954092</v>
          </cell>
          <cell r="O62">
            <v>207.51999999999998</v>
          </cell>
          <cell r="P62">
            <v>212.9313885954092</v>
          </cell>
          <cell r="Q62">
            <v>0</v>
          </cell>
          <cell r="R62">
            <v>212.9313885954092</v>
          </cell>
        </row>
        <row r="63">
          <cell r="B63">
            <v>1639172489</v>
          </cell>
          <cell r="C63" t="str">
            <v>LOGAN HEALTH BRENDAN HOUSE</v>
          </cell>
          <cell r="D63" t="str">
            <v>KALISPELL</v>
          </cell>
          <cell r="E63">
            <v>20531.164799999999</v>
          </cell>
          <cell r="F63">
            <v>212.96553130496756</v>
          </cell>
          <cell r="G63">
            <v>4372430</v>
          </cell>
          <cell r="I63">
            <v>209.34</v>
          </cell>
          <cell r="J63">
            <v>4297994.0392319998</v>
          </cell>
          <cell r="K63">
            <v>4.788518127212261</v>
          </cell>
          <cell r="L63">
            <v>98313.854817582294</v>
          </cell>
          <cell r="M63">
            <v>214.12851812721226</v>
          </cell>
          <cell r="O63">
            <v>209.73</v>
          </cell>
          <cell r="P63">
            <v>214.12851812721226</v>
          </cell>
          <cell r="Q63">
            <v>0</v>
          </cell>
          <cell r="R63">
            <v>214.12851812721226</v>
          </cell>
        </row>
        <row r="64">
          <cell r="B64">
            <v>1588664270</v>
          </cell>
          <cell r="C64" t="str">
            <v xml:space="preserve">HERITAGE PLACE </v>
          </cell>
          <cell r="D64" t="str">
            <v>KALISPELL</v>
          </cell>
          <cell r="E64">
            <v>16793.088</v>
          </cell>
          <cell r="F64">
            <v>211.90164847872569</v>
          </cell>
          <cell r="G64">
            <v>3558483</v>
          </cell>
          <cell r="I64">
            <v>209.34</v>
          </cell>
          <cell r="J64">
            <v>3515465.0419200002</v>
          </cell>
          <cell r="K64">
            <v>2.3942590636061309</v>
          </cell>
          <cell r="L64">
            <v>40207.003149935357</v>
          </cell>
          <cell r="M64">
            <v>211.73425906360615</v>
          </cell>
          <cell r="O64">
            <v>207.03999999999996</v>
          </cell>
          <cell r="P64">
            <v>211.73425906360615</v>
          </cell>
          <cell r="Q64">
            <v>0</v>
          </cell>
          <cell r="R64">
            <v>211.73425906360615</v>
          </cell>
        </row>
        <row r="65">
          <cell r="B65">
            <v>1649279183</v>
          </cell>
          <cell r="C65" t="str">
            <v>IMMANUEL SKILLED CARE CENTER</v>
          </cell>
          <cell r="D65" t="str">
            <v>KALISPELL</v>
          </cell>
          <cell r="E65">
            <v>15159.1932</v>
          </cell>
          <cell r="F65">
            <v>211.90164847872569</v>
          </cell>
          <cell r="G65">
            <v>3212258</v>
          </cell>
          <cell r="I65">
            <v>209.34</v>
          </cell>
          <cell r="J65">
            <v>3173425.5044880002</v>
          </cell>
          <cell r="K65">
            <v>2.3942590636061305</v>
          </cell>
          <cell r="L65">
            <v>36295.035716056424</v>
          </cell>
          <cell r="M65">
            <v>211.73425906360615</v>
          </cell>
          <cell r="O65">
            <v>208.34999999999997</v>
          </cell>
          <cell r="P65">
            <v>211.73425906360615</v>
          </cell>
          <cell r="Q65">
            <v>0</v>
          </cell>
          <cell r="R65">
            <v>211.73425906360615</v>
          </cell>
        </row>
        <row r="66">
          <cell r="B66">
            <v>1750339149</v>
          </cell>
          <cell r="C66" t="str">
            <v>LAUREL HEALTH &amp; REHABILITATION CENTER</v>
          </cell>
          <cell r="D66" t="str">
            <v xml:space="preserve">LAUREL                   </v>
          </cell>
          <cell r="E66">
            <v>10521.9192</v>
          </cell>
          <cell r="F66">
            <v>210.8377656524838</v>
          </cell>
          <cell r="G66">
            <v>2218418</v>
          </cell>
          <cell r="I66">
            <v>209.34</v>
          </cell>
          <cell r="J66">
            <v>2202658.5653280001</v>
          </cell>
          <cell r="K66">
            <v>2.3942590636061309</v>
          </cell>
          <cell r="L66">
            <v>25192.200411131373</v>
          </cell>
          <cell r="M66">
            <v>211.73425906360615</v>
          </cell>
          <cell r="O66">
            <v>210.39999999999998</v>
          </cell>
          <cell r="P66">
            <v>211.73425906360615</v>
          </cell>
          <cell r="Q66">
            <v>0</v>
          </cell>
          <cell r="R66">
            <v>211.73425906360615</v>
          </cell>
        </row>
        <row r="67">
          <cell r="B67">
            <v>1336546811</v>
          </cell>
          <cell r="C67" t="str">
            <v>CENTRAL MONTANA HEALTH AND REHABILITATION CENTER</v>
          </cell>
          <cell r="D67" t="str">
            <v xml:space="preserve">LEWISTOWN                </v>
          </cell>
          <cell r="E67">
            <v>6765.6768000000002</v>
          </cell>
          <cell r="F67">
            <v>212.96553130496756</v>
          </cell>
          <cell r="G67">
            <v>1440856</v>
          </cell>
          <cell r="I67">
            <v>209.34</v>
          </cell>
          <cell r="J67">
            <v>1416326.781312</v>
          </cell>
          <cell r="K67">
            <v>3.591388595409196</v>
          </cell>
          <cell r="L67">
            <v>24298.174499744586</v>
          </cell>
          <cell r="M67">
            <v>212.9313885954092</v>
          </cell>
          <cell r="O67">
            <v>210.85999999999999</v>
          </cell>
          <cell r="P67">
            <v>212.9313885954092</v>
          </cell>
          <cell r="Q67">
            <v>0</v>
          </cell>
          <cell r="R67">
            <v>212.9313885954092</v>
          </cell>
        </row>
        <row r="68">
          <cell r="B68">
            <v>1740275288</v>
          </cell>
          <cell r="C68" t="str">
            <v>VALLE VISTA MANOR</v>
          </cell>
          <cell r="D68" t="str">
            <v xml:space="preserve">LEWISTOWN                </v>
          </cell>
          <cell r="E68">
            <v>7026.0504000000001</v>
          </cell>
          <cell r="F68">
            <v>211.90164847872569</v>
          </cell>
          <cell r="G68">
            <v>1488832</v>
          </cell>
          <cell r="I68">
            <v>209.34</v>
          </cell>
          <cell r="J68">
            <v>1470833.3907360001</v>
          </cell>
          <cell r="K68">
            <v>4.788518127212261</v>
          </cell>
          <cell r="L68">
            <v>33644.369703106961</v>
          </cell>
          <cell r="M68">
            <v>214.12851812721226</v>
          </cell>
          <cell r="O68">
            <v>203.36999999999998</v>
          </cell>
          <cell r="P68">
            <v>214.12851812721226</v>
          </cell>
          <cell r="Q68">
            <v>0</v>
          </cell>
          <cell r="R68">
            <v>214.12851812721226</v>
          </cell>
        </row>
        <row r="69">
          <cell r="B69">
            <v>1750824546</v>
          </cell>
          <cell r="C69" t="str">
            <v>LIBBY CARE CENTER</v>
          </cell>
          <cell r="D69" t="str">
            <v xml:space="preserve">LIBBY                    </v>
          </cell>
          <cell r="E69">
            <v>17862.84</v>
          </cell>
          <cell r="F69">
            <v>210.8377656524838</v>
          </cell>
          <cell r="G69">
            <v>3766161</v>
          </cell>
          <cell r="I69">
            <v>209.34</v>
          </cell>
          <cell r="J69">
            <v>3739406.9256000002</v>
          </cell>
          <cell r="K69">
            <v>3.5913885954091964</v>
          </cell>
          <cell r="L69">
            <v>64152.39985761921</v>
          </cell>
          <cell r="M69">
            <v>212.9313885954092</v>
          </cell>
          <cell r="O69">
            <v>207.07</v>
          </cell>
          <cell r="P69">
            <v>212.9313885954092</v>
          </cell>
          <cell r="Q69">
            <v>0</v>
          </cell>
          <cell r="R69">
            <v>212.9313885954092</v>
          </cell>
        </row>
        <row r="70">
          <cell r="B70">
            <v>1497703896</v>
          </cell>
          <cell r="C70" t="str">
            <v>LIVINGSTON HEALTH AND REHABILITATION CENTER</v>
          </cell>
          <cell r="D70" t="str">
            <v xml:space="preserve">LIVINGSTON               </v>
          </cell>
          <cell r="E70">
            <v>9085.8276000000005</v>
          </cell>
          <cell r="F70">
            <v>214.9808242</v>
          </cell>
          <cell r="G70">
            <v>1953279</v>
          </cell>
          <cell r="I70">
            <v>209.34</v>
          </cell>
          <cell r="J70">
            <v>1902027.1497840001</v>
          </cell>
          <cell r="K70">
            <v>3.5913885954091973</v>
          </cell>
          <cell r="L70">
            <v>32630.737622494122</v>
          </cell>
          <cell r="M70">
            <v>212.9313885954092</v>
          </cell>
          <cell r="O70">
            <v>218.05999999999997</v>
          </cell>
          <cell r="P70">
            <v>218.05999999999997</v>
          </cell>
          <cell r="Q70">
            <v>5.1286114045907709</v>
          </cell>
          <cell r="R70">
            <v>218.05999999999997</v>
          </cell>
        </row>
        <row r="71">
          <cell r="B71">
            <v>1215950241</v>
          </cell>
          <cell r="C71" t="str">
            <v>HI LINE RETIREMENT CENTER</v>
          </cell>
          <cell r="D71" t="str">
            <v xml:space="preserve">MALTA                    </v>
          </cell>
          <cell r="E71">
            <v>9247.2999999999993</v>
          </cell>
          <cell r="F71">
            <v>210.8377656524838</v>
          </cell>
          <cell r="G71">
            <v>1949680</v>
          </cell>
          <cell r="I71">
            <v>209.34</v>
          </cell>
          <cell r="J71">
            <v>1935829.7819999999</v>
          </cell>
          <cell r="K71">
            <v>0</v>
          </cell>
          <cell r="L71">
            <v>0</v>
          </cell>
          <cell r="M71">
            <v>209.34</v>
          </cell>
          <cell r="O71">
            <v>209.01999999999998</v>
          </cell>
          <cell r="P71">
            <v>209.34</v>
          </cell>
          <cell r="Q71">
            <v>0</v>
          </cell>
          <cell r="R71">
            <v>209.34</v>
          </cell>
        </row>
        <row r="72">
          <cell r="B72">
            <v>1730189432</v>
          </cell>
          <cell r="C72" t="str">
            <v xml:space="preserve">FRIENDSHIP VILLA </v>
          </cell>
          <cell r="D72" t="str">
            <v xml:space="preserve">MILES CITY               </v>
          </cell>
          <cell r="E72">
            <v>9993.0984000000008</v>
          </cell>
          <cell r="F72">
            <v>210.8377656524838</v>
          </cell>
          <cell r="G72">
            <v>2106923</v>
          </cell>
          <cell r="I72">
            <v>209.34</v>
          </cell>
          <cell r="J72">
            <v>2091955.2190560002</v>
          </cell>
          <cell r="K72">
            <v>2.3942590636061305</v>
          </cell>
          <cell r="L72">
            <v>23926.066417707923</v>
          </cell>
          <cell r="M72">
            <v>211.73425906360615</v>
          </cell>
          <cell r="O72">
            <v>205.74999999999997</v>
          </cell>
          <cell r="P72">
            <v>211.73425906360615</v>
          </cell>
          <cell r="Q72">
            <v>0</v>
          </cell>
          <cell r="R72">
            <v>211.73425906360615</v>
          </cell>
        </row>
        <row r="73">
          <cell r="B73">
            <v>1124242797</v>
          </cell>
          <cell r="C73" t="str">
            <v>HOLY ROSARY HEALTH CENTER</v>
          </cell>
          <cell r="D73" t="str">
            <v xml:space="preserve">MILES CITY               </v>
          </cell>
          <cell r="E73">
            <v>7144.1268</v>
          </cell>
          <cell r="F73">
            <v>211.90164847872569</v>
          </cell>
          <cell r="G73">
            <v>1513852</v>
          </cell>
          <cell r="I73">
            <v>209.34</v>
          </cell>
          <cell r="J73">
            <v>1495551.504312</v>
          </cell>
          <cell r="K73">
            <v>3.591388595409196</v>
          </cell>
          <cell r="L73">
            <v>25657.335513677193</v>
          </cell>
          <cell r="M73">
            <v>212.9313885954092</v>
          </cell>
          <cell r="O73">
            <v>202.90999999999997</v>
          </cell>
          <cell r="P73">
            <v>212.9313885954092</v>
          </cell>
          <cell r="Q73">
            <v>0</v>
          </cell>
          <cell r="R73">
            <v>212.9313885954092</v>
          </cell>
        </row>
        <row r="74">
          <cell r="B74">
            <v>1043276058</v>
          </cell>
          <cell r="C74" t="str">
            <v>HILLSIDE MANOR</v>
          </cell>
          <cell r="D74" t="str">
            <v xml:space="preserve">MISSOULA                 </v>
          </cell>
          <cell r="E74">
            <v>16771.894799999998</v>
          </cell>
          <cell r="F74">
            <v>210.8377656524838</v>
          </cell>
          <cell r="G74">
            <v>3536149</v>
          </cell>
          <cell r="I74">
            <v>209.34</v>
          </cell>
          <cell r="J74">
            <v>3511028.4574319995</v>
          </cell>
          <cell r="K74">
            <v>3.5913885954091964</v>
          </cell>
          <cell r="L74">
            <v>60234.391708122799</v>
          </cell>
          <cell r="M74">
            <v>212.9313885954092</v>
          </cell>
          <cell r="O74">
            <v>206.89999999999998</v>
          </cell>
          <cell r="P74">
            <v>212.9313885954092</v>
          </cell>
          <cell r="Q74">
            <v>0</v>
          </cell>
          <cell r="R74">
            <v>212.9313885954092</v>
          </cell>
        </row>
        <row r="75">
          <cell r="B75">
            <v>1538117940</v>
          </cell>
          <cell r="C75" t="str">
            <v>MISSOULA HEALTH &amp; REHABILITATION CENTER</v>
          </cell>
          <cell r="D75" t="str">
            <v xml:space="preserve">MISSOULA                 </v>
          </cell>
          <cell r="E75">
            <v>7479.1812</v>
          </cell>
          <cell r="F75">
            <v>210.8377656524838</v>
          </cell>
          <cell r="G75">
            <v>1576894</v>
          </cell>
          <cell r="I75">
            <v>209.34</v>
          </cell>
          <cell r="J75">
            <v>1565691.792408</v>
          </cell>
          <cell r="K75">
            <v>3.5913885954091964</v>
          </cell>
          <cell r="L75">
            <v>26860.646064678869</v>
          </cell>
          <cell r="M75">
            <v>212.9313885954092</v>
          </cell>
          <cell r="O75">
            <v>207.65999999999997</v>
          </cell>
          <cell r="P75">
            <v>212.9313885954092</v>
          </cell>
          <cell r="Q75">
            <v>0</v>
          </cell>
          <cell r="R75">
            <v>212.9313885954092</v>
          </cell>
        </row>
        <row r="76">
          <cell r="B76">
            <v>1356308399</v>
          </cell>
          <cell r="C76" t="str">
            <v>RIVERSIDE HEALTH CARE CENTER</v>
          </cell>
          <cell r="D76" t="str">
            <v xml:space="preserve">MISSOULA                 </v>
          </cell>
          <cell r="E76">
            <v>12478.758</v>
          </cell>
          <cell r="F76">
            <v>212.96553130496756</v>
          </cell>
          <cell r="G76">
            <v>2657545</v>
          </cell>
          <cell r="I76">
            <v>209.34</v>
          </cell>
          <cell r="J76">
            <v>2612303.1997199999</v>
          </cell>
          <cell r="K76">
            <v>3.591388595409196</v>
          </cell>
          <cell r="L76">
            <v>44816.069166071269</v>
          </cell>
          <cell r="M76">
            <v>212.9313885954092</v>
          </cell>
          <cell r="O76">
            <v>207.39</v>
          </cell>
          <cell r="P76">
            <v>212.9313885954092</v>
          </cell>
          <cell r="Q76">
            <v>0</v>
          </cell>
          <cell r="R76">
            <v>212.9313885954092</v>
          </cell>
        </row>
        <row r="77">
          <cell r="B77">
            <v>1811954662</v>
          </cell>
          <cell r="C77" t="str">
            <v>THE VILLAGE HEALTH CARE CENTER</v>
          </cell>
          <cell r="D77" t="str">
            <v xml:space="preserve">MISSOULA                 </v>
          </cell>
          <cell r="E77">
            <v>27080.872800000001</v>
          </cell>
          <cell r="F77">
            <v>212.96553130496756</v>
          </cell>
          <cell r="G77">
            <v>5767292</v>
          </cell>
          <cell r="I77">
            <v>209.34</v>
          </cell>
          <cell r="J77">
            <v>5669109.9119520001</v>
          </cell>
          <cell r="K77">
            <v>4.7885181272122619</v>
          </cell>
          <cell r="L77">
            <v>129677.25030352949</v>
          </cell>
          <cell r="M77">
            <v>214.12851812721226</v>
          </cell>
          <cell r="O77">
            <v>207.92</v>
          </cell>
          <cell r="P77">
            <v>214.12851812721226</v>
          </cell>
          <cell r="Q77">
            <v>0</v>
          </cell>
          <cell r="R77">
            <v>214.12851812721226</v>
          </cell>
        </row>
        <row r="78">
          <cell r="B78">
            <v>1194837237</v>
          </cell>
          <cell r="C78" t="str">
            <v>CLARK FORK VALLEY NURSING HOME</v>
          </cell>
          <cell r="D78" t="str">
            <v xml:space="preserve">PLAINS                   </v>
          </cell>
          <cell r="E78">
            <v>6157.1292000000003</v>
          </cell>
          <cell r="F78">
            <v>212.96553130496756</v>
          </cell>
          <cell r="G78">
            <v>1311256</v>
          </cell>
          <cell r="I78">
            <v>209.34</v>
          </cell>
          <cell r="J78">
            <v>1288933.4267280002</v>
          </cell>
          <cell r="K78">
            <v>3.591388595409196</v>
          </cell>
          <cell r="L78">
            <v>22112.643589340947</v>
          </cell>
          <cell r="M78">
            <v>212.9313885954092</v>
          </cell>
          <cell r="O78">
            <v>204.13</v>
          </cell>
          <cell r="P78">
            <v>212.9313885954092</v>
          </cell>
          <cell r="Q78">
            <v>0</v>
          </cell>
          <cell r="R78">
            <v>212.9313885954092</v>
          </cell>
        </row>
        <row r="79">
          <cell r="B79">
            <v>1710939442</v>
          </cell>
          <cell r="C79" t="str">
            <v>SHERIDAN MEMORIAL NURSING HOME</v>
          </cell>
          <cell r="D79" t="str">
            <v xml:space="preserve">PLENTYWOOD               </v>
          </cell>
          <cell r="E79">
            <v>3483.7584000000002</v>
          </cell>
          <cell r="F79">
            <v>210.8377656524838</v>
          </cell>
          <cell r="G79">
            <v>734508</v>
          </cell>
          <cell r="I79">
            <v>209.34</v>
          </cell>
          <cell r="J79">
            <v>729289.9834560001</v>
          </cell>
          <cell r="K79">
            <v>4.7885181272122619</v>
          </cell>
          <cell r="L79">
            <v>16682.040249227986</v>
          </cell>
          <cell r="M79">
            <v>214.12851812721226</v>
          </cell>
          <cell r="O79">
            <v>207.51</v>
          </cell>
          <cell r="P79">
            <v>214.12851812721226</v>
          </cell>
          <cell r="Q79">
            <v>0</v>
          </cell>
          <cell r="R79">
            <v>214.12851812721226</v>
          </cell>
        </row>
        <row r="80">
          <cell r="B80">
            <v>1093763419</v>
          </cell>
          <cell r="C80" t="str">
            <v>POLSON HEALTH &amp; REHABILITATION CENTER</v>
          </cell>
          <cell r="D80" t="str">
            <v xml:space="preserve">POLSON                   </v>
          </cell>
          <cell r="E80">
            <v>9292.7135999999991</v>
          </cell>
          <cell r="F80">
            <v>211.90164847872569</v>
          </cell>
          <cell r="G80">
            <v>1969141</v>
          </cell>
          <cell r="I80">
            <v>209.34</v>
          </cell>
          <cell r="J80">
            <v>1945336.6650239998</v>
          </cell>
          <cell r="K80">
            <v>3.5913885954091969</v>
          </cell>
          <cell r="L80">
            <v>33373.745643443937</v>
          </cell>
          <cell r="M80">
            <v>212.9313885954092</v>
          </cell>
          <cell r="O80">
            <v>210.95999999999998</v>
          </cell>
          <cell r="P80">
            <v>212.9313885954092</v>
          </cell>
          <cell r="Q80">
            <v>0</v>
          </cell>
          <cell r="R80">
            <v>212.9313885954092</v>
          </cell>
        </row>
        <row r="81">
          <cell r="B81">
            <v>1326047150</v>
          </cell>
          <cell r="C81" t="str">
            <v>CEDAR WOOD VILLA</v>
          </cell>
          <cell r="D81" t="str">
            <v xml:space="preserve">RED LODGE                </v>
          </cell>
          <cell r="E81">
            <v>9353.2656000000006</v>
          </cell>
          <cell r="F81">
            <v>211.90164847872569</v>
          </cell>
          <cell r="G81">
            <v>1981972</v>
          </cell>
          <cell r="I81">
            <v>209.34</v>
          </cell>
          <cell r="J81">
            <v>1958012.6207040001</v>
          </cell>
          <cell r="K81">
            <v>2.3942590636061309</v>
          </cell>
          <cell r="L81">
            <v>22394.140937115437</v>
          </cell>
          <cell r="M81">
            <v>211.73425906360615</v>
          </cell>
          <cell r="O81">
            <v>202.42</v>
          </cell>
          <cell r="P81">
            <v>211.73425906360615</v>
          </cell>
          <cell r="Q81">
            <v>0</v>
          </cell>
          <cell r="R81">
            <v>211.73425906360615</v>
          </cell>
        </row>
        <row r="82">
          <cell r="B82">
            <v>1396807293</v>
          </cell>
          <cell r="C82" t="str">
            <v>ST. LUKE COMMUNITY NURSING HOME</v>
          </cell>
          <cell r="D82" t="str">
            <v xml:space="preserve">RONAN                    </v>
          </cell>
          <cell r="E82">
            <v>9828.5987999999998</v>
          </cell>
          <cell r="F82">
            <v>211.90164847872569</v>
          </cell>
          <cell r="G82">
            <v>2082696</v>
          </cell>
          <cell r="I82">
            <v>209.34</v>
          </cell>
          <cell r="J82">
            <v>2057518.872792</v>
          </cell>
          <cell r="K82">
            <v>4.7885181272122619</v>
          </cell>
          <cell r="L82">
            <v>47064.423518896685</v>
          </cell>
          <cell r="M82">
            <v>214.12851812721226</v>
          </cell>
          <cell r="O82">
            <v>203.52999999999997</v>
          </cell>
          <cell r="P82">
            <v>214.12851812721226</v>
          </cell>
          <cell r="Q82">
            <v>0</v>
          </cell>
          <cell r="R82">
            <v>214.12851812721226</v>
          </cell>
        </row>
        <row r="83">
          <cell r="B83">
            <v>1659743441</v>
          </cell>
          <cell r="C83" t="str">
            <v>LOGAN HEALTH CARE - SHELBY</v>
          </cell>
          <cell r="D83" t="str">
            <v xml:space="preserve">SHELBY                   </v>
          </cell>
          <cell r="E83">
            <v>5623.2623999999996</v>
          </cell>
          <cell r="F83">
            <v>212.96553130496756</v>
          </cell>
          <cell r="G83">
            <v>1197561</v>
          </cell>
          <cell r="I83">
            <v>209.34</v>
          </cell>
          <cell r="J83">
            <v>1177173.7508159999</v>
          </cell>
          <cell r="K83">
            <v>0</v>
          </cell>
          <cell r="L83">
            <v>0</v>
          </cell>
          <cell r="M83">
            <v>209.34</v>
          </cell>
          <cell r="O83">
            <v>207.04</v>
          </cell>
          <cell r="P83">
            <v>209.34</v>
          </cell>
          <cell r="Q83">
            <v>0</v>
          </cell>
          <cell r="R83">
            <v>209.34</v>
          </cell>
        </row>
        <row r="84">
          <cell r="B84">
            <v>1134160989</v>
          </cell>
          <cell r="C84" t="str">
            <v xml:space="preserve">TOBACCO ROOT MOUNTAINS CARE CENTER </v>
          </cell>
          <cell r="D84" t="str">
            <v xml:space="preserve">SHERIDAN                 </v>
          </cell>
          <cell r="E84">
            <v>5422.4315999999999</v>
          </cell>
          <cell r="F84">
            <v>210.8377656524838</v>
          </cell>
          <cell r="G84">
            <v>1143253</v>
          </cell>
          <cell r="I84">
            <v>209.34</v>
          </cell>
          <cell r="J84">
            <v>1135131.8311439999</v>
          </cell>
          <cell r="K84">
            <v>3.591388595409196</v>
          </cell>
          <cell r="L84">
            <v>19474.059007626438</v>
          </cell>
          <cell r="M84">
            <v>212.9313885954092</v>
          </cell>
          <cell r="O84">
            <v>207.20999999999998</v>
          </cell>
          <cell r="P84">
            <v>212.9313885954092</v>
          </cell>
          <cell r="Q84">
            <v>0</v>
          </cell>
          <cell r="R84">
            <v>212.9313885954092</v>
          </cell>
        </row>
        <row r="85">
          <cell r="B85">
            <v>1215922513</v>
          </cell>
          <cell r="C85" t="str">
            <v>SIDNEY HEALTH CENTER</v>
          </cell>
          <cell r="D85" t="str">
            <v xml:space="preserve">SIDNEY                   </v>
          </cell>
          <cell r="E85">
            <v>10181.818799999999</v>
          </cell>
          <cell r="F85">
            <v>211.90164847872569</v>
          </cell>
          <cell r="G85">
            <v>2157544</v>
          </cell>
          <cell r="I85">
            <v>209.34</v>
          </cell>
          <cell r="J85">
            <v>2131461.947592</v>
          </cell>
          <cell r="K85">
            <v>2.3942590636061309</v>
          </cell>
          <cell r="L85">
            <v>24377.911945895299</v>
          </cell>
          <cell r="M85">
            <v>211.73425906360615</v>
          </cell>
          <cell r="O85">
            <v>204.16</v>
          </cell>
          <cell r="P85">
            <v>211.73425906360615</v>
          </cell>
          <cell r="Q85">
            <v>0</v>
          </cell>
          <cell r="R85">
            <v>211.73425906360615</v>
          </cell>
        </row>
        <row r="86">
          <cell r="B86">
            <v>1497197438</v>
          </cell>
          <cell r="C86" t="str">
            <v>THE LIVING CENTRE</v>
          </cell>
          <cell r="D86" t="str">
            <v xml:space="preserve">STEVENSVILLE             </v>
          </cell>
          <cell r="E86">
            <v>4803.7920000000004</v>
          </cell>
          <cell r="F86">
            <v>210.8377656524838</v>
          </cell>
          <cell r="G86">
            <v>1012821</v>
          </cell>
          <cell r="I86">
            <v>209.34</v>
          </cell>
          <cell r="J86">
            <v>1005625.8172800001</v>
          </cell>
          <cell r="K86">
            <v>4.7885181272122628</v>
          </cell>
          <cell r="L86">
            <v>23003.045071357254</v>
          </cell>
          <cell r="M86">
            <v>214.12851812721226</v>
          </cell>
          <cell r="O86">
            <v>210.21999999999997</v>
          </cell>
          <cell r="P86">
            <v>214.12851812721226</v>
          </cell>
          <cell r="Q86">
            <v>0</v>
          </cell>
          <cell r="R86">
            <v>214.12851812721226</v>
          </cell>
        </row>
        <row r="87">
          <cell r="B87">
            <v>1346808318</v>
          </cell>
          <cell r="C87" t="str">
            <v>WHITEFISH CARE &amp; REHAB (WHITEFISH CENTER)</v>
          </cell>
          <cell r="D87" t="str">
            <v xml:space="preserve">WHITEFISH                </v>
          </cell>
          <cell r="E87">
            <v>14691.9336</v>
          </cell>
          <cell r="F87">
            <v>210.8377656524838</v>
          </cell>
          <cell r="G87">
            <v>3097614</v>
          </cell>
          <cell r="I87">
            <v>209.34</v>
          </cell>
          <cell r="J87">
            <v>3075609.3798239999</v>
          </cell>
          <cell r="K87">
            <v>2.3942590636061309</v>
          </cell>
          <cell r="L87">
            <v>35176.295183699454</v>
          </cell>
          <cell r="M87">
            <v>211.73425906360615</v>
          </cell>
          <cell r="O87">
            <v>207.54999999999998</v>
          </cell>
          <cell r="P87">
            <v>211.73425906360615</v>
          </cell>
          <cell r="Q87">
            <v>0</v>
          </cell>
          <cell r="R87">
            <v>211.73425906360615</v>
          </cell>
        </row>
        <row r="88">
          <cell r="B88">
            <v>1023011590</v>
          </cell>
          <cell r="C88" t="str">
            <v>WIBAUX COUNTY NURSING HOME</v>
          </cell>
          <cell r="D88" t="str">
            <v xml:space="preserve">WIBAUX                   </v>
          </cell>
          <cell r="E88">
            <v>4453.5995999999996</v>
          </cell>
          <cell r="F88">
            <v>211.90164847872569</v>
          </cell>
          <cell r="G88">
            <v>943725</v>
          </cell>
          <cell r="I88">
            <v>209.34</v>
          </cell>
          <cell r="J88">
            <v>932316.54026399995</v>
          </cell>
          <cell r="K88">
            <v>2.3942590636061309</v>
          </cell>
          <cell r="L88">
            <v>10663.071207972638</v>
          </cell>
          <cell r="M88">
            <v>211.73425906360615</v>
          </cell>
          <cell r="O88">
            <v>211.47</v>
          </cell>
          <cell r="P88">
            <v>211.73425906360615</v>
          </cell>
          <cell r="Q88">
            <v>0</v>
          </cell>
          <cell r="R88">
            <v>211.73425906360615</v>
          </cell>
        </row>
        <row r="89">
          <cell r="B89">
            <v>1821016536</v>
          </cell>
          <cell r="C89" t="str">
            <v>FAITH LUTHERAN HOME</v>
          </cell>
          <cell r="D89" t="str">
            <v xml:space="preserve">WOLF POINT               </v>
          </cell>
          <cell r="E89">
            <v>10630.9128</v>
          </cell>
          <cell r="F89">
            <v>212.96553130496756</v>
          </cell>
          <cell r="G89">
            <v>2264018</v>
          </cell>
          <cell r="I89">
            <v>209.34</v>
          </cell>
          <cell r="J89">
            <v>2225475.2855520002</v>
          </cell>
          <cell r="K89">
            <v>4.7885181272122619</v>
          </cell>
          <cell r="L89">
            <v>50906.318651612863</v>
          </cell>
          <cell r="M89">
            <v>214.12851812721226</v>
          </cell>
          <cell r="O89">
            <v>204.89</v>
          </cell>
          <cell r="P89">
            <v>214.12851812721226</v>
          </cell>
          <cell r="Q89">
            <v>0</v>
          </cell>
          <cell r="R89">
            <v>214.12851812721226</v>
          </cell>
        </row>
        <row r="90">
          <cell r="B90">
            <v>1013534536</v>
          </cell>
          <cell r="C90" t="str">
            <v>SW MONTANA VETERAN'S HOME - NH</v>
          </cell>
          <cell r="D90" t="str">
            <v xml:space="preserve">BUTTE                    </v>
          </cell>
          <cell r="E90">
            <v>2300.9760000000001</v>
          </cell>
          <cell r="F90">
            <v>212.96553130496756</v>
          </cell>
          <cell r="G90">
            <v>490029</v>
          </cell>
          <cell r="I90">
            <v>209.34</v>
          </cell>
          <cell r="J90">
            <v>481686.31584000005</v>
          </cell>
          <cell r="K90">
            <v>0</v>
          </cell>
          <cell r="L90">
            <v>0</v>
          </cell>
          <cell r="M90">
            <v>209.34</v>
          </cell>
          <cell r="N90">
            <v>212.36</v>
          </cell>
          <cell r="O90" t="str">
            <v>N/A</v>
          </cell>
          <cell r="P90">
            <v>212.36</v>
          </cell>
          <cell r="Q90">
            <v>0</v>
          </cell>
          <cell r="R90">
            <v>212.36</v>
          </cell>
        </row>
        <row r="91">
          <cell r="B91">
            <v>1356351183</v>
          </cell>
          <cell r="C91" t="str">
            <v>MONTANA VETERAN'S HOME - NH</v>
          </cell>
          <cell r="D91" t="str">
            <v>COLUMBIA FALLS</v>
          </cell>
          <cell r="E91">
            <v>10131</v>
          </cell>
          <cell r="F91">
            <v>212.96553130496756</v>
          </cell>
          <cell r="G91">
            <v>2157554</v>
          </cell>
          <cell r="I91">
            <v>209.34</v>
          </cell>
          <cell r="J91">
            <v>2120823.54</v>
          </cell>
          <cell r="K91">
            <v>4.7885181272122619</v>
          </cell>
          <cell r="L91">
            <v>48512.477146787423</v>
          </cell>
          <cell r="M91">
            <v>214.12851812721226</v>
          </cell>
          <cell r="O91">
            <v>204.45</v>
          </cell>
          <cell r="P91">
            <v>214.12851812721226</v>
          </cell>
          <cell r="Q91">
            <v>0</v>
          </cell>
          <cell r="R91">
            <v>214.12851812721226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3F64-F328-41E2-B847-0CD9B868DE39}">
  <dimension ref="A1:GC98"/>
  <sheetViews>
    <sheetView showGridLines="0" tabSelected="1" topLeftCell="C1" zoomScale="130" zoomScaleNormal="130" workbookViewId="0">
      <selection activeCell="C1" sqref="C1:S1"/>
    </sheetView>
  </sheetViews>
  <sheetFormatPr defaultColWidth="9.140625" defaultRowHeight="12" x14ac:dyDescent="0.2"/>
  <cols>
    <col min="1" max="1" width="0.42578125" style="1" customWidth="1"/>
    <col min="2" max="2" width="12.28515625" style="1" customWidth="1"/>
    <col min="3" max="3" width="42" style="1" customWidth="1"/>
    <col min="4" max="4" width="12.85546875" style="1" customWidth="1"/>
    <col min="5" max="5" width="8.7109375" style="1" customWidth="1"/>
    <col min="6" max="6" width="12" style="1" customWidth="1"/>
    <col min="7" max="7" width="15.140625" style="1" customWidth="1"/>
    <col min="8" max="8" width="1.5703125" style="1" customWidth="1"/>
    <col min="9" max="11" width="11.42578125" style="1" customWidth="1"/>
    <col min="12" max="12" width="15.140625" style="1" customWidth="1"/>
    <col min="13" max="13" width="10.5703125" style="1" customWidth="1"/>
    <col min="14" max="14" width="8.5703125" style="1" customWidth="1"/>
    <col min="15" max="15" width="10.7109375" style="1" customWidth="1"/>
    <col min="16" max="16" width="11.42578125" style="1" customWidth="1"/>
    <col min="17" max="17" width="1.140625" style="1" customWidth="1"/>
    <col min="18" max="18" width="10.85546875" style="1" customWidth="1"/>
    <col min="19" max="19" width="10.140625" style="1" customWidth="1"/>
    <col min="20" max="20" width="2.42578125" style="2" customWidth="1"/>
    <col min="21" max="21" width="2.85546875" style="1" customWidth="1"/>
    <col min="22" max="22" width="16.28515625" style="1" bestFit="1" customWidth="1"/>
    <col min="23" max="23" width="9.140625" style="1"/>
    <col min="24" max="24" width="12.5703125" style="1" bestFit="1" customWidth="1"/>
    <col min="25" max="16384" width="9.140625" style="1"/>
  </cols>
  <sheetData>
    <row r="1" spans="1:22" ht="18.75" customHeight="1" thickBot="1" x14ac:dyDescent="0.25">
      <c r="C1" s="96" t="s">
        <v>0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22" ht="7.5" customHeight="1" x14ac:dyDescent="0.2">
      <c r="D2" s="3"/>
      <c r="E2" s="3"/>
      <c r="F2" s="4"/>
      <c r="I2" s="4"/>
    </row>
    <row r="3" spans="1:22" ht="12.75" customHeight="1" x14ac:dyDescent="0.2">
      <c r="C3" s="5"/>
      <c r="D3" s="3"/>
      <c r="E3" s="3"/>
      <c r="F3" s="4"/>
      <c r="I3" s="4" t="s">
        <v>1</v>
      </c>
      <c r="K3" s="6">
        <f>+I6</f>
        <v>0.23024744434890618</v>
      </c>
      <c r="P3" s="7"/>
    </row>
    <row r="4" spans="1:22" ht="13.5" customHeight="1" x14ac:dyDescent="0.2">
      <c r="C4" s="5"/>
      <c r="E4" s="8" t="s">
        <v>2</v>
      </c>
      <c r="F4" s="9"/>
      <c r="G4" s="9"/>
      <c r="H4" s="10"/>
      <c r="I4" s="11" t="s">
        <v>3</v>
      </c>
      <c r="J4" s="12"/>
      <c r="K4" s="12"/>
      <c r="L4" s="12"/>
      <c r="M4" s="12"/>
      <c r="N4" s="12"/>
      <c r="O4" s="12"/>
      <c r="P4" s="12"/>
      <c r="R4" s="12" t="s">
        <v>4</v>
      </c>
      <c r="S4" s="12"/>
    </row>
    <row r="5" spans="1:22" ht="4.5" customHeight="1" x14ac:dyDescent="0.2">
      <c r="C5" s="13"/>
      <c r="E5" s="14"/>
      <c r="F5" s="99"/>
      <c r="G5" s="99"/>
      <c r="H5" s="3"/>
      <c r="I5" s="3"/>
      <c r="J5" s="3"/>
      <c r="K5" s="3"/>
      <c r="L5" s="3"/>
      <c r="M5" s="3"/>
      <c r="N5" s="3"/>
      <c r="O5" s="3"/>
      <c r="P5" s="3"/>
      <c r="R5" s="3"/>
      <c r="S5" s="3"/>
    </row>
    <row r="6" spans="1:22" ht="15" customHeight="1" x14ac:dyDescent="0.2">
      <c r="B6" s="15"/>
      <c r="C6" s="15"/>
      <c r="D6" s="15"/>
      <c r="E6" s="15"/>
      <c r="F6" s="16" t="s">
        <v>5</v>
      </c>
      <c r="G6" s="17"/>
      <c r="I6" s="18">
        <f>(+I10-209.34)/209.34</f>
        <v>0.23024744434890618</v>
      </c>
      <c r="J6" s="15"/>
      <c r="K6" s="16" t="s">
        <v>6</v>
      </c>
      <c r="L6" s="16" t="s">
        <v>6</v>
      </c>
      <c r="M6" s="15"/>
      <c r="N6" s="15"/>
      <c r="O6" s="15"/>
      <c r="P6" s="15"/>
      <c r="R6" s="15"/>
      <c r="S6" s="15"/>
    </row>
    <row r="7" spans="1:22" x14ac:dyDescent="0.2">
      <c r="B7" s="19"/>
      <c r="C7" s="19"/>
      <c r="D7" s="19"/>
      <c r="E7" s="19"/>
      <c r="F7" s="20" t="s">
        <v>7</v>
      </c>
      <c r="G7" s="21"/>
      <c r="H7" s="3"/>
      <c r="I7" s="22" t="s">
        <v>8</v>
      </c>
      <c r="J7" s="20"/>
      <c r="K7" s="20" t="s">
        <v>9</v>
      </c>
      <c r="L7" s="20" t="s">
        <v>9</v>
      </c>
      <c r="M7" s="20"/>
      <c r="N7" s="20" t="s">
        <v>10</v>
      </c>
      <c r="O7" s="23" t="s">
        <v>11</v>
      </c>
      <c r="P7" s="20" t="s">
        <v>12</v>
      </c>
      <c r="R7" s="20"/>
      <c r="S7" s="20"/>
    </row>
    <row r="8" spans="1:22" x14ac:dyDescent="0.2">
      <c r="B8" s="19"/>
      <c r="C8" s="19"/>
      <c r="D8" s="19"/>
      <c r="E8" s="19"/>
      <c r="F8" s="24" t="s">
        <v>13</v>
      </c>
      <c r="G8" s="21" t="s">
        <v>14</v>
      </c>
      <c r="H8" s="3"/>
      <c r="I8" s="22" t="s">
        <v>15</v>
      </c>
      <c r="J8" s="20" t="s">
        <v>15</v>
      </c>
      <c r="K8" s="20" t="s">
        <v>16</v>
      </c>
      <c r="L8" s="20" t="s">
        <v>17</v>
      </c>
      <c r="M8" s="20" t="s">
        <v>12</v>
      </c>
      <c r="N8" s="20" t="s">
        <v>18</v>
      </c>
      <c r="O8" s="20" t="s">
        <v>19</v>
      </c>
      <c r="P8" s="20" t="s">
        <v>17</v>
      </c>
      <c r="R8" s="20" t="s">
        <v>20</v>
      </c>
      <c r="S8" s="20" t="s">
        <v>21</v>
      </c>
    </row>
    <row r="9" spans="1:22" x14ac:dyDescent="0.2">
      <c r="B9" s="20" t="s">
        <v>22</v>
      </c>
      <c r="C9" s="20"/>
      <c r="D9" s="20"/>
      <c r="E9" s="20" t="s">
        <v>22</v>
      </c>
      <c r="F9" s="20">
        <v>2023</v>
      </c>
      <c r="G9" s="21" t="s">
        <v>23</v>
      </c>
      <c r="H9" s="3"/>
      <c r="I9" s="22" t="s">
        <v>24</v>
      </c>
      <c r="J9" s="20" t="s">
        <v>17</v>
      </c>
      <c r="K9" s="20" t="s">
        <v>25</v>
      </c>
      <c r="L9" s="20" t="s">
        <v>25</v>
      </c>
      <c r="M9" s="20" t="s">
        <v>26</v>
      </c>
      <c r="N9" s="20" t="s">
        <v>27</v>
      </c>
      <c r="O9" s="25" t="s">
        <v>28</v>
      </c>
      <c r="P9" s="20"/>
      <c r="R9" s="20" t="s">
        <v>29</v>
      </c>
      <c r="S9" s="20" t="s">
        <v>29</v>
      </c>
    </row>
    <row r="10" spans="1:22" x14ac:dyDescent="0.2">
      <c r="B10" s="26" t="s">
        <v>30</v>
      </c>
      <c r="C10" s="26" t="s">
        <v>31</v>
      </c>
      <c r="D10" s="26" t="s">
        <v>32</v>
      </c>
      <c r="E10" s="26" t="s">
        <v>33</v>
      </c>
      <c r="F10" s="26" t="s">
        <v>34</v>
      </c>
      <c r="G10" s="27" t="s">
        <v>17</v>
      </c>
      <c r="H10" s="3"/>
      <c r="I10" s="28">
        <v>257.54000000000002</v>
      </c>
      <c r="J10" s="29"/>
      <c r="K10" s="26" t="s">
        <v>35</v>
      </c>
      <c r="L10" s="26" t="s">
        <v>35</v>
      </c>
      <c r="M10" s="26"/>
      <c r="N10" s="26" t="s">
        <v>36</v>
      </c>
      <c r="O10" s="26"/>
      <c r="P10" s="26"/>
      <c r="R10" s="26"/>
      <c r="S10" s="26"/>
    </row>
    <row r="11" spans="1:22" ht="12.75" customHeight="1" x14ac:dyDescent="0.2">
      <c r="C11" s="30"/>
      <c r="D11" s="30"/>
      <c r="E11" s="31"/>
      <c r="F11" s="31"/>
      <c r="G11" s="32"/>
      <c r="H11" s="3"/>
      <c r="I11" s="32"/>
      <c r="J11" s="31"/>
      <c r="K11" s="31"/>
      <c r="L11" s="31"/>
      <c r="M11" s="31"/>
      <c r="N11" s="31"/>
      <c r="O11" s="31"/>
      <c r="P11" s="33"/>
      <c r="R11" s="33"/>
      <c r="S11" s="33"/>
    </row>
    <row r="12" spans="1:22" ht="11.25" customHeight="1" x14ac:dyDescent="0.2">
      <c r="C12" s="34"/>
      <c r="D12" s="35" t="s">
        <v>37</v>
      </c>
      <c r="E12" s="36"/>
      <c r="F12" s="36"/>
      <c r="G12" s="37"/>
      <c r="H12" s="38"/>
      <c r="I12" s="35" t="s">
        <v>38</v>
      </c>
      <c r="J12" s="36"/>
      <c r="K12" s="36"/>
      <c r="L12" s="37"/>
      <c r="M12" s="39" t="s">
        <v>39</v>
      </c>
      <c r="N12" s="40">
        <f>MAX(K19:K75)</f>
        <v>7.47</v>
      </c>
      <c r="O12" s="41"/>
      <c r="R12" s="38"/>
      <c r="S12" s="38"/>
    </row>
    <row r="13" spans="1:22" ht="15" customHeight="1" x14ac:dyDescent="0.2">
      <c r="A13" s="30"/>
      <c r="B13" s="42"/>
      <c r="C13" s="42"/>
      <c r="D13" s="43" t="s">
        <v>40</v>
      </c>
      <c r="F13" s="38">
        <f>209.34*E77</f>
        <v>139282275.59999999</v>
      </c>
      <c r="G13" s="44">
        <f>+F13/E77</f>
        <v>209.34</v>
      </c>
      <c r="I13" s="43" t="s">
        <v>41</v>
      </c>
      <c r="K13" s="38">
        <f>I10*E77</f>
        <v>171351663.60000002</v>
      </c>
      <c r="L13" s="44">
        <f>+K13/E77</f>
        <v>257.54000000000002</v>
      </c>
      <c r="M13" s="45" t="s">
        <v>42</v>
      </c>
      <c r="N13" s="46">
        <v>5.61</v>
      </c>
      <c r="O13" s="47"/>
    </row>
    <row r="14" spans="1:22" ht="15" customHeight="1" x14ac:dyDescent="0.2">
      <c r="A14" s="30"/>
      <c r="B14" s="48"/>
      <c r="C14" s="49"/>
      <c r="D14" s="43" t="s">
        <v>43</v>
      </c>
      <c r="E14" s="50"/>
      <c r="F14" s="38">
        <f>3.02*E77</f>
        <v>2009326.8</v>
      </c>
      <c r="G14" s="44">
        <f>+F14/E77</f>
        <v>3.02</v>
      </c>
      <c r="I14" s="43" t="s">
        <v>44</v>
      </c>
      <c r="J14" s="50"/>
      <c r="K14" s="38">
        <f>+'[1]Five Star Rates'!L12</f>
        <v>2471969.160561766</v>
      </c>
      <c r="L14" s="44">
        <f>+K14/E77</f>
        <v>3.7153472819336972</v>
      </c>
      <c r="M14" s="45" t="s">
        <v>45</v>
      </c>
      <c r="N14" s="46">
        <v>3.74</v>
      </c>
      <c r="O14" s="47"/>
      <c r="R14" s="51"/>
    </row>
    <row r="15" spans="1:22" ht="15" customHeight="1" x14ac:dyDescent="0.35">
      <c r="A15" s="30"/>
      <c r="B15" s="48"/>
      <c r="C15" s="30"/>
      <c r="D15" s="43" t="s">
        <v>46</v>
      </c>
      <c r="F15" s="52">
        <v>119940</v>
      </c>
      <c r="G15" s="53" t="s">
        <v>47</v>
      </c>
      <c r="I15" s="43" t="s">
        <v>48</v>
      </c>
      <c r="K15" s="52">
        <v>0</v>
      </c>
      <c r="L15" s="53">
        <v>0</v>
      </c>
      <c r="M15" s="54" t="s">
        <v>49</v>
      </c>
      <c r="N15" s="55">
        <v>0</v>
      </c>
      <c r="O15" s="56"/>
      <c r="R15" s="38"/>
    </row>
    <row r="16" spans="1:22" ht="15" customHeight="1" x14ac:dyDescent="0.2">
      <c r="A16" s="30"/>
      <c r="B16" s="30"/>
      <c r="C16" s="30"/>
      <c r="D16" s="43" t="s">
        <v>50</v>
      </c>
      <c r="F16" s="57" t="s">
        <v>51</v>
      </c>
      <c r="G16" s="44"/>
      <c r="I16" s="43" t="s">
        <v>50</v>
      </c>
      <c r="K16" s="57" t="s">
        <v>51</v>
      </c>
      <c r="L16" s="44"/>
      <c r="V16" s="38"/>
    </row>
    <row r="17" spans="1:185" ht="15" customHeight="1" x14ac:dyDescent="0.2">
      <c r="A17" s="30"/>
      <c r="B17" s="30"/>
      <c r="C17" s="30"/>
      <c r="D17" s="58" t="s">
        <v>52</v>
      </c>
      <c r="E17" s="59"/>
      <c r="F17" s="60">
        <f>+F13+F14+F15</f>
        <v>141411542.40000001</v>
      </c>
      <c r="G17" s="61">
        <f>+G13+G14</f>
        <v>212.36</v>
      </c>
      <c r="I17" s="58" t="s">
        <v>52</v>
      </c>
      <c r="J17" s="59"/>
      <c r="K17" s="60">
        <f>+K13+K14+K15</f>
        <v>173823632.76056179</v>
      </c>
      <c r="L17" s="61">
        <f>+L13+L14</f>
        <v>261.25534728193372</v>
      </c>
      <c r="M17" s="62">
        <f>(K17-F17)/F17</f>
        <v>0.22920399431667457</v>
      </c>
      <c r="R17" s="63"/>
      <c r="S17" s="38"/>
      <c r="U17" s="64"/>
    </row>
    <row r="18" spans="1:185" ht="15" customHeight="1" x14ac:dyDescent="0.2">
      <c r="A18" s="30"/>
      <c r="B18" s="30"/>
      <c r="C18" s="30"/>
      <c r="K18" s="38"/>
      <c r="R18" s="63"/>
      <c r="S18" s="38"/>
      <c r="U18" s="47"/>
    </row>
    <row r="19" spans="1:185" ht="11.25" customHeight="1" x14ac:dyDescent="0.2">
      <c r="A19" s="65">
        <v>119314</v>
      </c>
      <c r="B19" s="66">
        <v>1801848809</v>
      </c>
      <c r="C19" s="67" t="s">
        <v>53</v>
      </c>
      <c r="D19" s="67" t="s">
        <v>54</v>
      </c>
      <c r="E19" s="68">
        <f>VLOOKUP(A19,'[1]Annualized Days'!$A$13:$E$125,5,0)</f>
        <v>3468</v>
      </c>
      <c r="F19" s="69">
        <f>VLOOKUP(B19,'[2]SFY 2023 Draft Rates'!$B$26:$R$91,17,0)</f>
        <v>214.12851812721226</v>
      </c>
      <c r="G19" s="38">
        <f t="shared" ref="G19:G75" si="0">ROUND(F19*E19,0)</f>
        <v>742598</v>
      </c>
      <c r="H19" s="38"/>
      <c r="I19" s="69">
        <f>+$I$10</f>
        <v>257.54000000000002</v>
      </c>
      <c r="J19" s="38">
        <f t="shared" ref="J19:J75" si="1">+I19*E19</f>
        <v>893148.72000000009</v>
      </c>
      <c r="K19" s="69">
        <f>VLOOKUP(B19,'[1]Five Star Rates'!$B$14:$P$70,15,0)</f>
        <v>5.61</v>
      </c>
      <c r="L19" s="38">
        <f t="shared" ref="L19:L75" si="2">+K19*E19</f>
        <v>19455.48</v>
      </c>
      <c r="M19" s="69">
        <f>+I19+K19</f>
        <v>263.15000000000003</v>
      </c>
      <c r="N19" s="69">
        <v>0</v>
      </c>
      <c r="O19" s="69">
        <f>+M19</f>
        <v>263.15000000000003</v>
      </c>
      <c r="P19" s="38">
        <f>+O19*E19</f>
        <v>912604.20000000007</v>
      </c>
      <c r="R19" s="38">
        <f t="shared" ref="R19:R75" si="3">+P19-G19</f>
        <v>170006.20000000007</v>
      </c>
      <c r="S19" s="70">
        <f t="shared" ref="S19:S75" si="4">(P19-G19)/G19</f>
        <v>0.22893436287197119</v>
      </c>
      <c r="V19" s="38"/>
    </row>
    <row r="20" spans="1:185" ht="11.25" customHeight="1" x14ac:dyDescent="0.2">
      <c r="A20" s="65">
        <v>522561</v>
      </c>
      <c r="B20" s="66">
        <v>1619402765</v>
      </c>
      <c r="C20" s="67" t="s">
        <v>55</v>
      </c>
      <c r="D20" s="67" t="s">
        <v>56</v>
      </c>
      <c r="E20" s="68">
        <f>VLOOKUP(A20,'[1]Annualized Days'!$A$13:$E$125,5,0)</f>
        <v>15012</v>
      </c>
      <c r="F20" s="69">
        <f>VLOOKUP(B20,'[2]SFY 2023 Draft Rates'!$B$26:$R$91,17,0)</f>
        <v>212.9313885954092</v>
      </c>
      <c r="G20" s="38">
        <f t="shared" si="0"/>
        <v>3196526</v>
      </c>
      <c r="H20" s="38"/>
      <c r="I20" s="69">
        <f t="shared" ref="I20:I75" si="5">+$I$10</f>
        <v>257.54000000000002</v>
      </c>
      <c r="J20" s="38">
        <f t="shared" si="1"/>
        <v>3866190.4800000004</v>
      </c>
      <c r="K20" s="69">
        <f>VLOOKUP(B20,'[1]Five Star Rates'!$B$14:$P$70,15,0)</f>
        <v>3.74</v>
      </c>
      <c r="L20" s="38">
        <f t="shared" si="2"/>
        <v>56144.880000000005</v>
      </c>
      <c r="M20" s="69">
        <f t="shared" ref="M20:M75" si="6">+I20+K20</f>
        <v>261.28000000000003</v>
      </c>
      <c r="N20" s="69">
        <v>0</v>
      </c>
      <c r="O20" s="69">
        <f t="shared" ref="O20:O75" si="7">+M20</f>
        <v>261.28000000000003</v>
      </c>
      <c r="P20" s="38">
        <f t="shared" ref="P20:P75" si="8">+O20*E20</f>
        <v>3922335.3600000003</v>
      </c>
      <c r="R20" s="38">
        <f t="shared" si="3"/>
        <v>725809.36000000034</v>
      </c>
      <c r="S20" s="70">
        <f t="shared" si="4"/>
        <v>0.22706192910678666</v>
      </c>
      <c r="W20" s="2"/>
    </row>
    <row r="21" spans="1:185" ht="11.25" customHeight="1" x14ac:dyDescent="0.2">
      <c r="A21" s="65">
        <v>571142</v>
      </c>
      <c r="B21" s="66">
        <v>1497269658</v>
      </c>
      <c r="C21" s="67" t="s">
        <v>57</v>
      </c>
      <c r="D21" s="67" t="s">
        <v>58</v>
      </c>
      <c r="E21" s="68">
        <f>VLOOKUP(A21,'[1]Annualized Days'!$A$13:$E$125,5,0)</f>
        <v>21932</v>
      </c>
      <c r="F21" s="69">
        <f>VLOOKUP(B21,'[2]SFY 2023 Draft Rates'!$B$26:$R$91,17,0)</f>
        <v>211.73425906360615</v>
      </c>
      <c r="G21" s="38">
        <f t="shared" si="0"/>
        <v>4643756</v>
      </c>
      <c r="H21" s="38"/>
      <c r="I21" s="69">
        <f t="shared" si="5"/>
        <v>257.54000000000002</v>
      </c>
      <c r="J21" s="38">
        <f t="shared" si="1"/>
        <v>5648367.2800000003</v>
      </c>
      <c r="K21" s="69">
        <f>VLOOKUP(B21,'[1]Five Star Rates'!$B$14:$P$70,15,0)</f>
        <v>3.74</v>
      </c>
      <c r="L21" s="38">
        <f t="shared" si="2"/>
        <v>82025.680000000008</v>
      </c>
      <c r="M21" s="69">
        <f t="shared" si="6"/>
        <v>261.28000000000003</v>
      </c>
      <c r="N21" s="69">
        <v>0</v>
      </c>
      <c r="O21" s="69">
        <f t="shared" si="7"/>
        <v>261.28000000000003</v>
      </c>
      <c r="P21" s="38">
        <f t="shared" si="8"/>
        <v>5730392.9600000009</v>
      </c>
      <c r="R21" s="38">
        <f t="shared" si="3"/>
        <v>1086636.9600000009</v>
      </c>
      <c r="S21" s="70">
        <f t="shared" si="4"/>
        <v>0.233999581373354</v>
      </c>
    </row>
    <row r="22" spans="1:185" s="50" customFormat="1" ht="11.25" customHeight="1" x14ac:dyDescent="0.2">
      <c r="A22" s="71">
        <v>587265</v>
      </c>
      <c r="B22" s="66">
        <v>1750376299</v>
      </c>
      <c r="C22" s="67" t="s">
        <v>59</v>
      </c>
      <c r="D22" s="67" t="s">
        <v>58</v>
      </c>
      <c r="E22" s="68">
        <f>VLOOKUP(A22,'[1]Annualized Days'!$A$13:$E$125,5,0)</f>
        <v>16185</v>
      </c>
      <c r="F22" s="69">
        <f>VLOOKUP(B22,'[2]SFY 2023 Draft Rates'!$B$26:$R$91,17,0)</f>
        <v>211.80999999999997</v>
      </c>
      <c r="G22" s="38">
        <f t="shared" si="0"/>
        <v>3428145</v>
      </c>
      <c r="H22" s="38"/>
      <c r="I22" s="69">
        <f t="shared" si="5"/>
        <v>257.54000000000002</v>
      </c>
      <c r="J22" s="38">
        <f t="shared" si="1"/>
        <v>4168284.9000000004</v>
      </c>
      <c r="K22" s="69">
        <f>VLOOKUP(B22,'[1]Five Star Rates'!$B$14:$P$70,15,0)</f>
        <v>0</v>
      </c>
      <c r="L22" s="38">
        <f t="shared" si="2"/>
        <v>0</v>
      </c>
      <c r="M22" s="69">
        <f t="shared" si="6"/>
        <v>257.54000000000002</v>
      </c>
      <c r="N22" s="69">
        <v>0</v>
      </c>
      <c r="O22" s="69">
        <f t="shared" si="7"/>
        <v>257.54000000000002</v>
      </c>
      <c r="P22" s="38">
        <f t="shared" si="8"/>
        <v>4168284.9000000004</v>
      </c>
      <c r="Q22" s="1"/>
      <c r="R22" s="38">
        <f t="shared" si="3"/>
        <v>740139.90000000037</v>
      </c>
      <c r="S22" s="70">
        <f t="shared" si="4"/>
        <v>0.21590099018565445</v>
      </c>
      <c r="T22" s="2"/>
      <c r="AD22" s="1"/>
    </row>
    <row r="23" spans="1:185" s="59" customFormat="1" ht="11.25" customHeight="1" x14ac:dyDescent="0.2">
      <c r="A23" s="72">
        <v>587418</v>
      </c>
      <c r="B23" s="73">
        <v>1417958745</v>
      </c>
      <c r="C23" s="74" t="s">
        <v>60</v>
      </c>
      <c r="D23" s="74" t="s">
        <v>58</v>
      </c>
      <c r="E23" s="75">
        <f>VLOOKUP(A23,'[1]Annualized Days'!$A$13:$E$125,5,0)</f>
        <v>20880</v>
      </c>
      <c r="F23" s="76">
        <f>VLOOKUP(B23,'[2]SFY 2023 Draft Rates'!$B$26:$R$91,17,0)</f>
        <v>211.73425906360615</v>
      </c>
      <c r="G23" s="60">
        <f t="shared" si="0"/>
        <v>4421011</v>
      </c>
      <c r="H23" s="60"/>
      <c r="I23" s="76">
        <f t="shared" si="5"/>
        <v>257.54000000000002</v>
      </c>
      <c r="J23" s="60">
        <f t="shared" si="1"/>
        <v>5377435.2000000002</v>
      </c>
      <c r="K23" s="76">
        <f>VLOOKUP(B23,'[1]Five Star Rates'!$B$14:$P$70,15,0)</f>
        <v>3.74</v>
      </c>
      <c r="L23" s="60">
        <f t="shared" si="2"/>
        <v>78091.200000000012</v>
      </c>
      <c r="M23" s="76">
        <f t="shared" si="6"/>
        <v>261.28000000000003</v>
      </c>
      <c r="N23" s="76">
        <v>0</v>
      </c>
      <c r="O23" s="76">
        <f t="shared" si="7"/>
        <v>261.28000000000003</v>
      </c>
      <c r="P23" s="60">
        <f t="shared" si="8"/>
        <v>5455526.4000000004</v>
      </c>
      <c r="R23" s="60">
        <f t="shared" si="3"/>
        <v>1034515.4000000004</v>
      </c>
      <c r="S23" s="77">
        <f t="shared" si="4"/>
        <v>0.23399973444988045</v>
      </c>
      <c r="T23" s="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</row>
    <row r="24" spans="1:185" ht="11.25" customHeight="1" x14ac:dyDescent="0.2">
      <c r="A24" s="65">
        <v>183940</v>
      </c>
      <c r="B24" s="66">
        <v>1588653679</v>
      </c>
      <c r="C24" s="67" t="s">
        <v>61</v>
      </c>
      <c r="D24" s="67" t="s">
        <v>58</v>
      </c>
      <c r="E24" s="68">
        <f>VLOOKUP(A24,'[1]Annualized Days'!$A$13:$E$125,5,0)</f>
        <v>19807</v>
      </c>
      <c r="F24" s="69">
        <f>VLOOKUP(B24,'[2]SFY 2023 Draft Rates'!$B$26:$R$91,17,0)</f>
        <v>214.12851812721226</v>
      </c>
      <c r="G24" s="38">
        <f t="shared" si="0"/>
        <v>4241244</v>
      </c>
      <c r="H24" s="38"/>
      <c r="I24" s="69">
        <f t="shared" si="5"/>
        <v>257.54000000000002</v>
      </c>
      <c r="J24" s="38">
        <f t="shared" si="1"/>
        <v>5101094.78</v>
      </c>
      <c r="K24" s="69">
        <f>VLOOKUP(B24,'[1]Five Star Rates'!$B$14:$P$70,15,0)</f>
        <v>5.61</v>
      </c>
      <c r="L24" s="38">
        <f t="shared" si="2"/>
        <v>111117.27</v>
      </c>
      <c r="M24" s="69">
        <f t="shared" si="6"/>
        <v>263.15000000000003</v>
      </c>
      <c r="N24" s="69">
        <v>0</v>
      </c>
      <c r="O24" s="69">
        <f t="shared" si="7"/>
        <v>263.15000000000003</v>
      </c>
      <c r="P24" s="38">
        <f t="shared" si="8"/>
        <v>5212212.0500000007</v>
      </c>
      <c r="R24" s="38">
        <f t="shared" si="3"/>
        <v>970968.05000000075</v>
      </c>
      <c r="S24" s="70">
        <f t="shared" si="4"/>
        <v>0.22893472999902875</v>
      </c>
      <c r="V24" s="78"/>
      <c r="W24" s="78"/>
      <c r="X24" s="79"/>
      <c r="Y24" s="78"/>
      <c r="Z24" s="78"/>
    </row>
    <row r="25" spans="1:185" ht="11.25" customHeight="1" x14ac:dyDescent="0.2">
      <c r="A25" s="65">
        <v>570778</v>
      </c>
      <c r="B25" s="66">
        <v>1912411174</v>
      </c>
      <c r="C25" s="67" t="s">
        <v>62</v>
      </c>
      <c r="D25" s="67" t="s">
        <v>58</v>
      </c>
      <c r="E25" s="68">
        <f>VLOOKUP(A25,'[1]Annualized Days'!$A$13:$E$125,5,0)</f>
        <v>12210</v>
      </c>
      <c r="F25" s="69">
        <f>VLOOKUP(B25,'[2]SFY 2023 Draft Rates'!$B$26:$R$91,17,0)</f>
        <v>212.20999999999998</v>
      </c>
      <c r="G25" s="38">
        <f t="shared" si="0"/>
        <v>2591084</v>
      </c>
      <c r="H25" s="38"/>
      <c r="I25" s="69">
        <f t="shared" si="5"/>
        <v>257.54000000000002</v>
      </c>
      <c r="J25" s="38">
        <f t="shared" si="1"/>
        <v>3144563.4000000004</v>
      </c>
      <c r="K25" s="69">
        <f>VLOOKUP(B25,'[1]Five Star Rates'!$B$14:$P$70,15,0)</f>
        <v>3.74</v>
      </c>
      <c r="L25" s="38">
        <f t="shared" si="2"/>
        <v>45665.4</v>
      </c>
      <c r="M25" s="69">
        <f t="shared" si="6"/>
        <v>261.28000000000003</v>
      </c>
      <c r="N25" s="69">
        <v>0</v>
      </c>
      <c r="O25" s="69">
        <f t="shared" si="7"/>
        <v>261.28000000000003</v>
      </c>
      <c r="P25" s="38">
        <f t="shared" si="8"/>
        <v>3190228.8000000003</v>
      </c>
      <c r="R25" s="38">
        <f t="shared" si="3"/>
        <v>599144.80000000028</v>
      </c>
      <c r="S25" s="70">
        <f t="shared" si="4"/>
        <v>0.23123325990203339</v>
      </c>
      <c r="U25" s="69"/>
      <c r="X25" s="69"/>
    </row>
    <row r="26" spans="1:185" ht="11.25" customHeight="1" x14ac:dyDescent="0.2">
      <c r="A26" s="65">
        <v>175812</v>
      </c>
      <c r="B26" s="66">
        <v>1831196393</v>
      </c>
      <c r="C26" s="67" t="s">
        <v>63</v>
      </c>
      <c r="D26" s="67" t="s">
        <v>64</v>
      </c>
      <c r="E26" s="68">
        <f>VLOOKUP(A26,'[1]Annualized Days'!$A$13:$E$125,5,0)</f>
        <v>6368</v>
      </c>
      <c r="F26" s="69">
        <f>VLOOKUP(B26,'[2]SFY 2023 Draft Rates'!$B$26:$R$91,17,0)</f>
        <v>212.9313885954092</v>
      </c>
      <c r="G26" s="38">
        <f t="shared" si="0"/>
        <v>1355947</v>
      </c>
      <c r="H26" s="38"/>
      <c r="I26" s="69">
        <f t="shared" si="5"/>
        <v>257.54000000000002</v>
      </c>
      <c r="J26" s="38">
        <f t="shared" si="1"/>
        <v>1640014.7200000002</v>
      </c>
      <c r="K26" s="69">
        <f>VLOOKUP(B26,'[1]Five Star Rates'!$B$14:$P$70,15,0)</f>
        <v>3.74</v>
      </c>
      <c r="L26" s="38">
        <f t="shared" si="2"/>
        <v>23816.32</v>
      </c>
      <c r="M26" s="69">
        <f t="shared" si="6"/>
        <v>261.28000000000003</v>
      </c>
      <c r="N26" s="69">
        <v>0</v>
      </c>
      <c r="O26" s="69">
        <f t="shared" si="7"/>
        <v>261.28000000000003</v>
      </c>
      <c r="P26" s="38">
        <f t="shared" si="8"/>
        <v>1663831.0400000003</v>
      </c>
      <c r="R26" s="38">
        <f t="shared" si="3"/>
        <v>307884.04000000027</v>
      </c>
      <c r="S26" s="70">
        <f t="shared" si="4"/>
        <v>0.22706200168590679</v>
      </c>
    </row>
    <row r="27" spans="1:185" ht="14.25" customHeight="1" x14ac:dyDescent="0.2">
      <c r="A27" s="65">
        <v>215424</v>
      </c>
      <c r="B27" s="66">
        <v>1386611747</v>
      </c>
      <c r="C27" s="67" t="s">
        <v>65</v>
      </c>
      <c r="D27" s="67" t="s">
        <v>66</v>
      </c>
      <c r="E27" s="68">
        <f>VLOOKUP(A27,'[1]Annualized Days'!$A$13:$E$125,5,0)</f>
        <v>1818</v>
      </c>
      <c r="F27" s="69">
        <f>VLOOKUP(B27,'[2]SFY 2023 Draft Rates'!$B$26:$R$91,17,0)</f>
        <v>214.12851812721226</v>
      </c>
      <c r="G27" s="38">
        <f t="shared" si="0"/>
        <v>389286</v>
      </c>
      <c r="H27" s="38"/>
      <c r="I27" s="69">
        <f t="shared" si="5"/>
        <v>257.54000000000002</v>
      </c>
      <c r="J27" s="38">
        <f t="shared" si="1"/>
        <v>468207.72000000003</v>
      </c>
      <c r="K27" s="69">
        <f>VLOOKUP(B27,'[1]Five Star Rates'!$B$14:$P$70,15,0)</f>
        <v>5.61</v>
      </c>
      <c r="L27" s="38">
        <f t="shared" si="2"/>
        <v>10198.980000000001</v>
      </c>
      <c r="M27" s="69">
        <f t="shared" si="6"/>
        <v>263.15000000000003</v>
      </c>
      <c r="N27" s="69">
        <v>0</v>
      </c>
      <c r="O27" s="69">
        <f t="shared" si="7"/>
        <v>263.15000000000003</v>
      </c>
      <c r="P27" s="38">
        <f t="shared" si="8"/>
        <v>478406.70000000007</v>
      </c>
      <c r="R27" s="38">
        <f t="shared" si="3"/>
        <v>89120.70000000007</v>
      </c>
      <c r="S27" s="70">
        <f t="shared" si="4"/>
        <v>0.22893374023211743</v>
      </c>
    </row>
    <row r="28" spans="1:185" s="59" customFormat="1" ht="10.5" customHeight="1" x14ac:dyDescent="0.2">
      <c r="A28" s="80">
        <v>655096</v>
      </c>
      <c r="B28" s="73">
        <v>1982262960</v>
      </c>
      <c r="C28" s="74" t="s">
        <v>67</v>
      </c>
      <c r="D28" s="74" t="s">
        <v>68</v>
      </c>
      <c r="E28" s="75">
        <f>VLOOKUP(A28,'[1]Annualized Days'!$A$13:$E$125,5,0)</f>
        <v>14180</v>
      </c>
      <c r="F28" s="76">
        <f>VLOOKUP(B28,'[2]SFY 2023 Draft Rates'!$B$26:$R$91,17,0)</f>
        <v>211.14</v>
      </c>
      <c r="G28" s="60">
        <f t="shared" si="0"/>
        <v>2993965</v>
      </c>
      <c r="H28" s="60"/>
      <c r="I28" s="76">
        <f t="shared" si="5"/>
        <v>257.54000000000002</v>
      </c>
      <c r="J28" s="60">
        <f t="shared" si="1"/>
        <v>3651917.2</v>
      </c>
      <c r="K28" s="76">
        <f>VLOOKUP(B28,'[1]Five Star Rates'!$B$14:$P$70,15,0)</f>
        <v>0</v>
      </c>
      <c r="L28" s="60">
        <f t="shared" si="2"/>
        <v>0</v>
      </c>
      <c r="M28" s="76">
        <f t="shared" si="6"/>
        <v>257.54000000000002</v>
      </c>
      <c r="N28" s="76">
        <v>0</v>
      </c>
      <c r="O28" s="76">
        <f t="shared" si="7"/>
        <v>257.54000000000002</v>
      </c>
      <c r="P28" s="60">
        <f t="shared" si="8"/>
        <v>3651917.2</v>
      </c>
      <c r="R28" s="60">
        <f t="shared" si="3"/>
        <v>657952.20000000019</v>
      </c>
      <c r="S28" s="77">
        <f t="shared" si="4"/>
        <v>0.2197594828262856</v>
      </c>
      <c r="T28" s="2"/>
      <c r="U28" s="69"/>
      <c r="V28" s="1"/>
      <c r="W28" s="1"/>
      <c r="X28" s="69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</row>
    <row r="29" spans="1:185" ht="11.25" customHeight="1" x14ac:dyDescent="0.2">
      <c r="A29" s="65">
        <v>582454</v>
      </c>
      <c r="B29" s="66">
        <v>1053827824</v>
      </c>
      <c r="C29" s="67" t="s">
        <v>69</v>
      </c>
      <c r="D29" s="67" t="s">
        <v>68</v>
      </c>
      <c r="E29" s="68">
        <f>VLOOKUP(A29,'[1]Annualized Days'!$A$13:$E$125,5,0)</f>
        <v>13337</v>
      </c>
      <c r="F29" s="69">
        <f>VLOOKUP(B29,'[2]SFY 2023 Draft Rates'!$B$26:$R$91,17,0)</f>
        <v>212.9313885954092</v>
      </c>
      <c r="G29" s="38">
        <f t="shared" si="0"/>
        <v>2839866</v>
      </c>
      <c r="H29" s="38"/>
      <c r="I29" s="69">
        <f t="shared" si="5"/>
        <v>257.54000000000002</v>
      </c>
      <c r="J29" s="38">
        <f t="shared" si="1"/>
        <v>3434810.9800000004</v>
      </c>
      <c r="K29" s="69">
        <f>VLOOKUP(B29,'[1]Five Star Rates'!$B$14:$P$70,15,0)</f>
        <v>3.74</v>
      </c>
      <c r="L29" s="38">
        <f t="shared" si="2"/>
        <v>49880.380000000005</v>
      </c>
      <c r="M29" s="69">
        <f t="shared" si="6"/>
        <v>261.28000000000003</v>
      </c>
      <c r="N29" s="69">
        <v>0</v>
      </c>
      <c r="O29" s="69">
        <f t="shared" si="7"/>
        <v>261.28000000000003</v>
      </c>
      <c r="P29" s="38">
        <f t="shared" si="8"/>
        <v>3484691.3600000003</v>
      </c>
      <c r="R29" s="38">
        <f t="shared" si="3"/>
        <v>644825.36000000034</v>
      </c>
      <c r="S29" s="70">
        <f t="shared" si="4"/>
        <v>0.22706189658244449</v>
      </c>
    </row>
    <row r="30" spans="1:185" ht="11.25" customHeight="1" x14ac:dyDescent="0.2">
      <c r="A30" s="65">
        <v>216047</v>
      </c>
      <c r="B30" s="66">
        <v>1386790160</v>
      </c>
      <c r="C30" s="67" t="s">
        <v>70</v>
      </c>
      <c r="D30" s="67" t="s">
        <v>68</v>
      </c>
      <c r="E30" s="68">
        <f>VLOOKUP(A30,'[1]Annualized Days'!$A$13:$E$125,5,0)</f>
        <v>11473</v>
      </c>
      <c r="F30" s="69">
        <f>VLOOKUP(B30,'[2]SFY 2023 Draft Rates'!$B$26:$R$91,17,0)</f>
        <v>212.36</v>
      </c>
      <c r="G30" s="38">
        <f t="shared" si="0"/>
        <v>2436406</v>
      </c>
      <c r="H30" s="38"/>
      <c r="I30" s="69">
        <f t="shared" si="5"/>
        <v>257.54000000000002</v>
      </c>
      <c r="J30" s="38">
        <f t="shared" si="1"/>
        <v>2954756.4200000004</v>
      </c>
      <c r="K30" s="69">
        <f>VLOOKUP(B30,'[1]Five Star Rates'!$B$14:$P$70,15,0)</f>
        <v>5.61</v>
      </c>
      <c r="L30" s="38">
        <f t="shared" si="2"/>
        <v>64363.530000000006</v>
      </c>
      <c r="M30" s="69">
        <f t="shared" si="6"/>
        <v>263.15000000000003</v>
      </c>
      <c r="N30" s="69">
        <v>0</v>
      </c>
      <c r="O30" s="69">
        <f t="shared" si="7"/>
        <v>263.15000000000003</v>
      </c>
      <c r="P30" s="38">
        <f t="shared" si="8"/>
        <v>3019119.95</v>
      </c>
      <c r="R30" s="38">
        <f t="shared" si="3"/>
        <v>582713.95000000019</v>
      </c>
      <c r="S30" s="70">
        <f t="shared" si="4"/>
        <v>0.23916947750087636</v>
      </c>
      <c r="U30" s="69"/>
      <c r="X30" s="69"/>
    </row>
    <row r="31" spans="1:185" ht="11.25" customHeight="1" x14ac:dyDescent="0.2">
      <c r="A31" s="65">
        <v>209797</v>
      </c>
      <c r="B31" s="66">
        <v>1588683866</v>
      </c>
      <c r="C31" s="67" t="s">
        <v>71</v>
      </c>
      <c r="D31" s="67" t="s">
        <v>72</v>
      </c>
      <c r="E31" s="68">
        <f>VLOOKUP(A31,'[1]Annualized Days'!$A$13:$E$125,5,0)</f>
        <v>6572</v>
      </c>
      <c r="F31" s="69">
        <f>VLOOKUP(B31,'[2]SFY 2023 Draft Rates'!$B$26:$R$91,17,0)</f>
        <v>212.9313885954092</v>
      </c>
      <c r="G31" s="38">
        <f t="shared" si="0"/>
        <v>1399385</v>
      </c>
      <c r="H31" s="38"/>
      <c r="I31" s="69">
        <f t="shared" si="5"/>
        <v>257.54000000000002</v>
      </c>
      <c r="J31" s="38">
        <f t="shared" si="1"/>
        <v>1692552.8800000001</v>
      </c>
      <c r="K31" s="69">
        <f>VLOOKUP(B31,'[1]Five Star Rates'!$B$14:$P$70,15,0)</f>
        <v>3.74</v>
      </c>
      <c r="L31" s="38">
        <f t="shared" si="2"/>
        <v>24579.280000000002</v>
      </c>
      <c r="M31" s="69">
        <f t="shared" si="6"/>
        <v>261.28000000000003</v>
      </c>
      <c r="N31" s="69">
        <v>0</v>
      </c>
      <c r="O31" s="69">
        <f t="shared" si="7"/>
        <v>261.28000000000003</v>
      </c>
      <c r="P31" s="38">
        <f t="shared" si="8"/>
        <v>1717132.1600000001</v>
      </c>
      <c r="R31" s="38">
        <f t="shared" si="3"/>
        <v>317747.16000000015</v>
      </c>
      <c r="S31" s="70">
        <f t="shared" si="4"/>
        <v>0.22706200223669695</v>
      </c>
    </row>
    <row r="32" spans="1:185" ht="11.25" customHeight="1" x14ac:dyDescent="0.2">
      <c r="A32" s="65">
        <v>707115</v>
      </c>
      <c r="B32" s="66">
        <v>1700495496</v>
      </c>
      <c r="C32" s="67" t="s">
        <v>73</v>
      </c>
      <c r="D32" s="67" t="s">
        <v>74</v>
      </c>
      <c r="E32" s="68">
        <f>VLOOKUP(A32,'[1]Annualized Days'!$A$13:$E$125,5,0)</f>
        <v>16746</v>
      </c>
      <c r="F32" s="69">
        <f>VLOOKUP(B32,'[2]SFY 2023 Draft Rates'!$B$26:$R$91,17,0)</f>
        <v>211.73425906360615</v>
      </c>
      <c r="G32" s="38">
        <f t="shared" si="0"/>
        <v>3545702</v>
      </c>
      <c r="H32" s="38"/>
      <c r="I32" s="69">
        <f t="shared" si="5"/>
        <v>257.54000000000002</v>
      </c>
      <c r="J32" s="38">
        <f t="shared" si="1"/>
        <v>4312764.8400000008</v>
      </c>
      <c r="K32" s="69">
        <f>VLOOKUP(B32,'[1]Five Star Rates'!$B$14:$P$70,15,0)</f>
        <v>0</v>
      </c>
      <c r="L32" s="38">
        <f t="shared" si="2"/>
        <v>0</v>
      </c>
      <c r="M32" s="69">
        <f t="shared" si="6"/>
        <v>257.54000000000002</v>
      </c>
      <c r="N32" s="69">
        <v>0</v>
      </c>
      <c r="O32" s="69">
        <f t="shared" si="7"/>
        <v>257.54000000000002</v>
      </c>
      <c r="P32" s="38">
        <f t="shared" si="8"/>
        <v>4312764.8400000008</v>
      </c>
      <c r="R32" s="38">
        <f t="shared" si="3"/>
        <v>767062.84000000078</v>
      </c>
      <c r="S32" s="70">
        <f t="shared" si="4"/>
        <v>0.21633595829542382</v>
      </c>
    </row>
    <row r="33" spans="1:185" s="59" customFormat="1" ht="11.25" customHeight="1" x14ac:dyDescent="0.2">
      <c r="A33" s="72">
        <v>214045</v>
      </c>
      <c r="B33" s="81">
        <v>1265425854</v>
      </c>
      <c r="C33" s="74" t="s">
        <v>75</v>
      </c>
      <c r="D33" s="74" t="s">
        <v>76</v>
      </c>
      <c r="E33" s="75">
        <f>VLOOKUP(A33,'[1]Annualized Days'!$A$13:$E$125,5,0)</f>
        <v>6499</v>
      </c>
      <c r="F33" s="76">
        <f>VLOOKUP(B33,'[2]SFY 2023 Draft Rates'!$B$26:$R$91,17,0)</f>
        <v>214.12851812721226</v>
      </c>
      <c r="G33" s="60">
        <f t="shared" si="0"/>
        <v>1391621</v>
      </c>
      <c r="H33" s="60"/>
      <c r="I33" s="76">
        <f t="shared" si="5"/>
        <v>257.54000000000002</v>
      </c>
      <c r="J33" s="60">
        <f t="shared" si="1"/>
        <v>1673752.4600000002</v>
      </c>
      <c r="K33" s="76">
        <f>VLOOKUP(B33,'[1]Five Star Rates'!$B$14:$P$70,15,0)</f>
        <v>5.61</v>
      </c>
      <c r="L33" s="60">
        <f t="shared" si="2"/>
        <v>36459.39</v>
      </c>
      <c r="M33" s="76">
        <f t="shared" si="6"/>
        <v>263.15000000000003</v>
      </c>
      <c r="N33" s="76">
        <v>0</v>
      </c>
      <c r="O33" s="76">
        <f t="shared" si="7"/>
        <v>263.15000000000003</v>
      </c>
      <c r="P33" s="60">
        <f t="shared" si="8"/>
        <v>1710211.8500000003</v>
      </c>
      <c r="R33" s="60">
        <f t="shared" si="3"/>
        <v>318590.85000000033</v>
      </c>
      <c r="S33" s="77">
        <f t="shared" si="4"/>
        <v>0.22893506924658388</v>
      </c>
      <c r="T33" s="2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</row>
    <row r="34" spans="1:185" ht="11.25" customHeight="1" x14ac:dyDescent="0.2">
      <c r="A34" s="65">
        <v>587327</v>
      </c>
      <c r="B34" s="66">
        <v>1356341051</v>
      </c>
      <c r="C34" s="67" t="s">
        <v>77</v>
      </c>
      <c r="D34" s="67" t="s">
        <v>78</v>
      </c>
      <c r="E34" s="68">
        <f>VLOOKUP(A34,'[1]Annualized Days'!$A$13:$E$125,5,0)</f>
        <v>4942</v>
      </c>
      <c r="F34" s="69">
        <f>VLOOKUP(B34,'[2]SFY 2023 Draft Rates'!$B$26:$R$91,17,0)</f>
        <v>214.12851812721226</v>
      </c>
      <c r="G34" s="38">
        <f t="shared" si="0"/>
        <v>1058223</v>
      </c>
      <c r="H34" s="38"/>
      <c r="I34" s="69">
        <f t="shared" si="5"/>
        <v>257.54000000000002</v>
      </c>
      <c r="J34" s="38">
        <f t="shared" si="1"/>
        <v>1272762.6800000002</v>
      </c>
      <c r="K34" s="69">
        <f>VLOOKUP(B34,'[1]Five Star Rates'!$B$14:$P$70,15,0)</f>
        <v>5.61</v>
      </c>
      <c r="L34" s="38">
        <f t="shared" si="2"/>
        <v>27724.620000000003</v>
      </c>
      <c r="M34" s="69">
        <f t="shared" si="6"/>
        <v>263.15000000000003</v>
      </c>
      <c r="N34" s="69">
        <v>0</v>
      </c>
      <c r="O34" s="69">
        <f t="shared" si="7"/>
        <v>263.15000000000003</v>
      </c>
      <c r="P34" s="38">
        <f t="shared" si="8"/>
        <v>1300487.3000000003</v>
      </c>
      <c r="R34" s="38">
        <f t="shared" si="3"/>
        <v>242264.30000000028</v>
      </c>
      <c r="S34" s="70">
        <f t="shared" si="4"/>
        <v>0.22893501653243245</v>
      </c>
    </row>
    <row r="35" spans="1:185" ht="11.25" customHeight="1" x14ac:dyDescent="0.2">
      <c r="A35" s="82">
        <v>676498</v>
      </c>
      <c r="B35" s="66">
        <v>1356988349</v>
      </c>
      <c r="C35" s="67" t="s">
        <v>79</v>
      </c>
      <c r="D35" s="67" t="s">
        <v>80</v>
      </c>
      <c r="E35" s="68">
        <f>VLOOKUP(A35,'[1]Annualized Days'!$A$13:$E$125,5,0)</f>
        <v>12510</v>
      </c>
      <c r="F35" s="69">
        <f>VLOOKUP(B35,'[2]SFY 2023 Draft Rates'!$B$26:$R$91,17,0)</f>
        <v>210.20999999999998</v>
      </c>
      <c r="G35" s="38">
        <f t="shared" si="0"/>
        <v>2629727</v>
      </c>
      <c r="H35" s="38"/>
      <c r="I35" s="69">
        <f t="shared" si="5"/>
        <v>257.54000000000002</v>
      </c>
      <c r="J35" s="38">
        <f t="shared" si="1"/>
        <v>3221825.4000000004</v>
      </c>
      <c r="K35" s="69">
        <f>VLOOKUP(B35,'[1]Five Star Rates'!$B$14:$P$70,15,0)</f>
        <v>3.74</v>
      </c>
      <c r="L35" s="38">
        <f t="shared" si="2"/>
        <v>46787.4</v>
      </c>
      <c r="M35" s="69">
        <f t="shared" si="6"/>
        <v>261.28000000000003</v>
      </c>
      <c r="N35" s="69">
        <v>0</v>
      </c>
      <c r="O35" s="69">
        <f t="shared" si="7"/>
        <v>261.28000000000003</v>
      </c>
      <c r="P35" s="38">
        <f t="shared" si="8"/>
        <v>3268612.8000000003</v>
      </c>
      <c r="R35" s="38">
        <f t="shared" si="3"/>
        <v>638885.80000000028</v>
      </c>
      <c r="S35" s="70">
        <f t="shared" si="4"/>
        <v>0.24294757592708302</v>
      </c>
    </row>
    <row r="36" spans="1:185" ht="11.25" customHeight="1" x14ac:dyDescent="0.2">
      <c r="A36" s="65">
        <v>552084</v>
      </c>
      <c r="B36" s="66">
        <v>1649789314</v>
      </c>
      <c r="C36" s="67" t="s">
        <v>81</v>
      </c>
      <c r="D36" s="67" t="s">
        <v>82</v>
      </c>
      <c r="E36" s="68">
        <f>VLOOKUP(A36,'[1]Annualized Days'!$A$13:$E$125,5,0)</f>
        <v>11570</v>
      </c>
      <c r="F36" s="69">
        <f>VLOOKUP(B36,'[2]SFY 2023 Draft Rates'!$B$26:$R$91,17,0)</f>
        <v>211.73425906360615</v>
      </c>
      <c r="G36" s="38">
        <f t="shared" si="0"/>
        <v>2449765</v>
      </c>
      <c r="H36" s="38"/>
      <c r="I36" s="69">
        <f t="shared" si="5"/>
        <v>257.54000000000002</v>
      </c>
      <c r="J36" s="38">
        <f t="shared" si="1"/>
        <v>2979737.8000000003</v>
      </c>
      <c r="K36" s="69">
        <f>VLOOKUP(B36,'[1]Five Star Rates'!$B$14:$P$70,15,0)</f>
        <v>3.74</v>
      </c>
      <c r="L36" s="38">
        <f t="shared" si="2"/>
        <v>43271.8</v>
      </c>
      <c r="M36" s="69">
        <f t="shared" si="6"/>
        <v>261.28000000000003</v>
      </c>
      <c r="N36" s="69">
        <v>0</v>
      </c>
      <c r="O36" s="69">
        <f t="shared" si="7"/>
        <v>261.28000000000003</v>
      </c>
      <c r="P36" s="38">
        <f t="shared" si="8"/>
        <v>3023009.6000000006</v>
      </c>
      <c r="R36" s="38">
        <f t="shared" si="3"/>
        <v>573244.60000000056</v>
      </c>
      <c r="S36" s="70">
        <f t="shared" si="4"/>
        <v>0.23399983263700827</v>
      </c>
    </row>
    <row r="37" spans="1:185" ht="11.25" customHeight="1" x14ac:dyDescent="0.2">
      <c r="A37" s="65">
        <v>198543</v>
      </c>
      <c r="B37" s="66">
        <v>1033154844</v>
      </c>
      <c r="C37" s="67" t="s">
        <v>83</v>
      </c>
      <c r="D37" s="67" t="s">
        <v>84</v>
      </c>
      <c r="E37" s="68">
        <f>VLOOKUP(A37,'[1]Annualized Days'!$A$13:$E$125,5,0)</f>
        <v>3737</v>
      </c>
      <c r="F37" s="69">
        <f>VLOOKUP(B37,'[2]SFY 2023 Draft Rates'!$B$26:$R$91,17,0)</f>
        <v>212.9313885954092</v>
      </c>
      <c r="G37" s="38">
        <f t="shared" si="0"/>
        <v>795725</v>
      </c>
      <c r="H37" s="38"/>
      <c r="I37" s="69">
        <f t="shared" si="5"/>
        <v>257.54000000000002</v>
      </c>
      <c r="J37" s="38">
        <f t="shared" si="1"/>
        <v>962426.9800000001</v>
      </c>
      <c r="K37" s="69">
        <f>VLOOKUP(B37,'[1]Five Star Rates'!$B$14:$P$70,15,0)</f>
        <v>3.74</v>
      </c>
      <c r="L37" s="38">
        <f t="shared" si="2"/>
        <v>13976.380000000001</v>
      </c>
      <c r="M37" s="69">
        <f t="shared" si="6"/>
        <v>261.28000000000003</v>
      </c>
      <c r="N37" s="69">
        <v>0</v>
      </c>
      <c r="O37" s="69">
        <f t="shared" si="7"/>
        <v>261.28000000000003</v>
      </c>
      <c r="P37" s="38">
        <f t="shared" si="8"/>
        <v>976403.3600000001</v>
      </c>
      <c r="R37" s="38">
        <f t="shared" si="3"/>
        <v>180678.3600000001</v>
      </c>
      <c r="S37" s="70">
        <f t="shared" si="4"/>
        <v>0.22706130886927028</v>
      </c>
      <c r="V37" s="38"/>
    </row>
    <row r="38" spans="1:185" s="59" customFormat="1" ht="11.25" customHeight="1" x14ac:dyDescent="0.2">
      <c r="A38" s="80">
        <v>168051</v>
      </c>
      <c r="B38" s="73">
        <v>1194442681</v>
      </c>
      <c r="C38" s="74" t="s">
        <v>85</v>
      </c>
      <c r="D38" s="74" t="s">
        <v>86</v>
      </c>
      <c r="E38" s="75">
        <f>VLOOKUP(A38,'[1]Annualized Days'!$A$13:$E$125,5,0)</f>
        <v>5686</v>
      </c>
      <c r="F38" s="76">
        <f>+'[1]PY (2023) Rates'!R48</f>
        <v>214.12851812721226</v>
      </c>
      <c r="G38" s="60">
        <f t="shared" si="0"/>
        <v>1217535</v>
      </c>
      <c r="H38" s="60"/>
      <c r="I38" s="76">
        <f t="shared" si="5"/>
        <v>257.54000000000002</v>
      </c>
      <c r="J38" s="60">
        <f t="shared" si="1"/>
        <v>1464372.4400000002</v>
      </c>
      <c r="K38" s="76">
        <f>VLOOKUP(B38,'[1]Five Star Rates'!$B$14:$P$70,15,0)</f>
        <v>5.61</v>
      </c>
      <c r="L38" s="60">
        <f t="shared" si="2"/>
        <v>31898.460000000003</v>
      </c>
      <c r="M38" s="76">
        <f t="shared" si="6"/>
        <v>263.15000000000003</v>
      </c>
      <c r="N38" s="76">
        <v>0</v>
      </c>
      <c r="O38" s="76">
        <f t="shared" si="7"/>
        <v>263.15000000000003</v>
      </c>
      <c r="P38" s="60">
        <f t="shared" si="8"/>
        <v>1496270.9000000001</v>
      </c>
      <c r="R38" s="60">
        <f t="shared" si="3"/>
        <v>278735.90000000014</v>
      </c>
      <c r="S38" s="77">
        <f t="shared" si="4"/>
        <v>0.22893460968267865</v>
      </c>
      <c r="T38" s="2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</row>
    <row r="39" spans="1:185" ht="11.25" customHeight="1" x14ac:dyDescent="0.2">
      <c r="A39" s="65">
        <v>176681</v>
      </c>
      <c r="B39" s="66">
        <v>1437139888</v>
      </c>
      <c r="C39" s="67" t="s">
        <v>87</v>
      </c>
      <c r="D39" s="67" t="s">
        <v>88</v>
      </c>
      <c r="E39" s="68">
        <f>VLOOKUP(A39,'[1]Annualized Days'!$A$13:$E$125,5,0)</f>
        <v>4984</v>
      </c>
      <c r="F39" s="69">
        <f>VLOOKUP(B39,'[2]SFY 2023 Draft Rates'!$B$26:$R$91,17,0)</f>
        <v>212.9313885954092</v>
      </c>
      <c r="G39" s="38">
        <f t="shared" si="0"/>
        <v>1061250</v>
      </c>
      <c r="H39" s="38"/>
      <c r="I39" s="69">
        <f t="shared" si="5"/>
        <v>257.54000000000002</v>
      </c>
      <c r="J39" s="38">
        <f t="shared" si="1"/>
        <v>1283579.3600000001</v>
      </c>
      <c r="K39" s="69">
        <f>VLOOKUP(B39,'[1]Five Star Rates'!$B$14:$P$70,15,0)</f>
        <v>5.61</v>
      </c>
      <c r="L39" s="38">
        <f t="shared" si="2"/>
        <v>27960.240000000002</v>
      </c>
      <c r="M39" s="69">
        <f t="shared" si="6"/>
        <v>263.15000000000003</v>
      </c>
      <c r="N39" s="69">
        <v>0</v>
      </c>
      <c r="O39" s="69">
        <f t="shared" si="7"/>
        <v>263.15000000000003</v>
      </c>
      <c r="P39" s="38">
        <f t="shared" si="8"/>
        <v>1311539.6000000001</v>
      </c>
      <c r="R39" s="38">
        <f t="shared" si="3"/>
        <v>250289.60000000009</v>
      </c>
      <c r="S39" s="70">
        <f t="shared" si="4"/>
        <v>0.23584414605418147</v>
      </c>
    </row>
    <row r="40" spans="1:185" ht="11.25" customHeight="1" x14ac:dyDescent="0.2">
      <c r="A40" s="65">
        <v>132483</v>
      </c>
      <c r="B40" s="66">
        <v>1831199314</v>
      </c>
      <c r="C40" s="67" t="s">
        <v>89</v>
      </c>
      <c r="D40" s="67" t="s">
        <v>90</v>
      </c>
      <c r="E40" s="68">
        <f>VLOOKUP(A40,'[1]Annualized Days'!$A$13:$E$125,5,0)</f>
        <v>13227</v>
      </c>
      <c r="F40" s="69">
        <f>VLOOKUP(B40,'[2]SFY 2023 Draft Rates'!$B$26:$R$91,17,0)</f>
        <v>209.34</v>
      </c>
      <c r="G40" s="38">
        <f t="shared" si="0"/>
        <v>2768940</v>
      </c>
      <c r="H40" s="38"/>
      <c r="I40" s="69">
        <f t="shared" si="5"/>
        <v>257.54000000000002</v>
      </c>
      <c r="J40" s="38">
        <f t="shared" si="1"/>
        <v>3406481.58</v>
      </c>
      <c r="K40" s="69">
        <f>VLOOKUP(B40,'[1]Five Star Rates'!$B$14:$P$70,15,0)</f>
        <v>3.74</v>
      </c>
      <c r="L40" s="38">
        <f t="shared" si="2"/>
        <v>49468.98</v>
      </c>
      <c r="M40" s="69">
        <f t="shared" si="6"/>
        <v>261.28000000000003</v>
      </c>
      <c r="N40" s="69">
        <v>0</v>
      </c>
      <c r="O40" s="69">
        <f t="shared" si="7"/>
        <v>261.28000000000003</v>
      </c>
      <c r="P40" s="38">
        <f t="shared" si="8"/>
        <v>3455950.5600000005</v>
      </c>
      <c r="R40" s="38">
        <f t="shared" si="3"/>
        <v>687010.56000000052</v>
      </c>
      <c r="S40" s="70">
        <f>(P40-G40)/G40</f>
        <v>0.24811319855251487</v>
      </c>
    </row>
    <row r="41" spans="1:185" ht="11.25" customHeight="1" x14ac:dyDescent="0.2">
      <c r="A41" s="82">
        <v>136935</v>
      </c>
      <c r="B41" s="66">
        <v>1093451841</v>
      </c>
      <c r="C41" s="67" t="s">
        <v>91</v>
      </c>
      <c r="D41" s="67" t="s">
        <v>92</v>
      </c>
      <c r="E41" s="68">
        <f>VLOOKUP(A41,'[1]Annualized Days'!$A$13:$E$125,5,0)</f>
        <v>7928</v>
      </c>
      <c r="F41" s="69">
        <f>+'[1]PY (2023) Rates'!R51</f>
        <v>211.73425906360615</v>
      </c>
      <c r="G41" s="38">
        <f t="shared" si="0"/>
        <v>1678629</v>
      </c>
      <c r="H41" s="38"/>
      <c r="I41" s="69">
        <f t="shared" si="5"/>
        <v>257.54000000000002</v>
      </c>
      <c r="J41" s="38">
        <f t="shared" si="1"/>
        <v>2041777.12</v>
      </c>
      <c r="K41" s="69">
        <f>VLOOKUP(B41,'[1]Five Star Rates'!$B$14:$P$70,15,0)</f>
        <v>5.61</v>
      </c>
      <c r="L41" s="38">
        <f t="shared" si="2"/>
        <v>44476.08</v>
      </c>
      <c r="M41" s="69">
        <f t="shared" si="6"/>
        <v>263.15000000000003</v>
      </c>
      <c r="N41" s="69">
        <v>0</v>
      </c>
      <c r="O41" s="69">
        <f t="shared" si="7"/>
        <v>263.15000000000003</v>
      </c>
      <c r="P41" s="38">
        <f t="shared" si="8"/>
        <v>2086253.2000000002</v>
      </c>
      <c r="R41" s="38">
        <f t="shared" si="3"/>
        <v>407624.20000000019</v>
      </c>
      <c r="S41" s="70">
        <f t="shared" si="4"/>
        <v>0.24283162032825609</v>
      </c>
    </row>
    <row r="42" spans="1:185" ht="11.25" customHeight="1" x14ac:dyDescent="0.2">
      <c r="A42" s="65">
        <v>136695</v>
      </c>
      <c r="B42" s="66">
        <v>1700896941</v>
      </c>
      <c r="C42" s="67" t="s">
        <v>93</v>
      </c>
      <c r="D42" s="67" t="s">
        <v>94</v>
      </c>
      <c r="E42" s="68">
        <f>VLOOKUP(A42,'[1]Annualized Days'!$A$13:$E$125,5,0)</f>
        <v>7568</v>
      </c>
      <c r="F42" s="69">
        <f>VLOOKUP(B42,'[2]SFY 2023 Draft Rates'!$B$26:$R$91,17,0)</f>
        <v>211.73425906360615</v>
      </c>
      <c r="G42" s="38">
        <f t="shared" si="0"/>
        <v>1602405</v>
      </c>
      <c r="H42" s="38"/>
      <c r="I42" s="69">
        <f t="shared" si="5"/>
        <v>257.54000000000002</v>
      </c>
      <c r="J42" s="38">
        <f t="shared" si="1"/>
        <v>1949062.7200000002</v>
      </c>
      <c r="K42" s="69">
        <f>VLOOKUP(B42,'[1]Five Star Rates'!$B$14:$P$70,15,0)</f>
        <v>0</v>
      </c>
      <c r="L42" s="38">
        <f t="shared" si="2"/>
        <v>0</v>
      </c>
      <c r="M42" s="69">
        <f t="shared" si="6"/>
        <v>257.54000000000002</v>
      </c>
      <c r="N42" s="69">
        <v>0</v>
      </c>
      <c r="O42" s="69">
        <f t="shared" si="7"/>
        <v>257.54000000000002</v>
      </c>
      <c r="P42" s="38">
        <f t="shared" si="8"/>
        <v>1949062.7200000002</v>
      </c>
      <c r="R42" s="38">
        <f t="shared" si="3"/>
        <v>346657.7200000002</v>
      </c>
      <c r="S42" s="70">
        <f t="shared" si="4"/>
        <v>0.2163358951076664</v>
      </c>
    </row>
    <row r="43" spans="1:185" s="59" customFormat="1" ht="11.25" customHeight="1" x14ac:dyDescent="0.2">
      <c r="A43" s="72">
        <v>473229</v>
      </c>
      <c r="B43" s="73">
        <v>1770590689</v>
      </c>
      <c r="C43" s="74" t="s">
        <v>95</v>
      </c>
      <c r="D43" s="74" t="s">
        <v>96</v>
      </c>
      <c r="E43" s="75">
        <f>VLOOKUP(A43,'[1]Annualized Days'!$A$13:$E$125,5,0)</f>
        <v>24324</v>
      </c>
      <c r="F43" s="76">
        <f>VLOOKUP(B43,'[2]SFY 2023 Draft Rates'!$B$26:$R$91,17,0)</f>
        <v>212.9313885954092</v>
      </c>
      <c r="G43" s="60">
        <f t="shared" si="0"/>
        <v>5179343</v>
      </c>
      <c r="H43" s="60"/>
      <c r="I43" s="76">
        <f t="shared" si="5"/>
        <v>257.54000000000002</v>
      </c>
      <c r="J43" s="60">
        <f t="shared" si="1"/>
        <v>6264402.9600000009</v>
      </c>
      <c r="K43" s="76">
        <f>VLOOKUP(B43,'[1]Five Star Rates'!$B$14:$P$70,15,0)</f>
        <v>5.61</v>
      </c>
      <c r="L43" s="60">
        <f t="shared" si="2"/>
        <v>136457.64000000001</v>
      </c>
      <c r="M43" s="76">
        <f t="shared" si="6"/>
        <v>263.15000000000003</v>
      </c>
      <c r="N43" s="76">
        <v>0</v>
      </c>
      <c r="O43" s="76">
        <f t="shared" si="7"/>
        <v>263.15000000000003</v>
      </c>
      <c r="P43" s="60">
        <f t="shared" si="8"/>
        <v>6400860.6000000006</v>
      </c>
      <c r="R43" s="60">
        <f t="shared" si="3"/>
        <v>1221517.6000000006</v>
      </c>
      <c r="S43" s="77">
        <f t="shared" si="4"/>
        <v>0.23584412154205669</v>
      </c>
      <c r="T43" s="2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</row>
    <row r="44" spans="1:185" ht="11.25" customHeight="1" x14ac:dyDescent="0.2">
      <c r="A44" s="65">
        <v>678742</v>
      </c>
      <c r="B44" s="66">
        <v>1891332896</v>
      </c>
      <c r="C44" s="67" t="s">
        <v>97</v>
      </c>
      <c r="D44" s="67" t="s">
        <v>96</v>
      </c>
      <c r="E44" s="68">
        <f>VLOOKUP(A44,'[1]Annualized Days'!$A$13:$E$125,5,0)</f>
        <v>30097</v>
      </c>
      <c r="F44" s="69">
        <f>VLOOKUP(B44,'[2]SFY 2023 Draft Rates'!$B$26:$R$91,17,0)</f>
        <v>212.9313885954092</v>
      </c>
      <c r="G44" s="38">
        <f t="shared" si="0"/>
        <v>6408596</v>
      </c>
      <c r="H44" s="38"/>
      <c r="I44" s="69">
        <f t="shared" si="5"/>
        <v>257.54000000000002</v>
      </c>
      <c r="J44" s="38">
        <f t="shared" si="1"/>
        <v>7751181.3800000008</v>
      </c>
      <c r="K44" s="69">
        <f>VLOOKUP(B44,'[1]Five Star Rates'!$B$14:$P$70,15,0)</f>
        <v>0</v>
      </c>
      <c r="L44" s="38">
        <f t="shared" si="2"/>
        <v>0</v>
      </c>
      <c r="M44" s="69">
        <f t="shared" si="6"/>
        <v>257.54000000000002</v>
      </c>
      <c r="N44" s="69">
        <v>0</v>
      </c>
      <c r="O44" s="69">
        <f t="shared" si="7"/>
        <v>257.54000000000002</v>
      </c>
      <c r="P44" s="38">
        <f t="shared" si="8"/>
        <v>7751181.3800000008</v>
      </c>
      <c r="R44" s="38">
        <f t="shared" si="3"/>
        <v>1342585.3800000008</v>
      </c>
      <c r="S44" s="70">
        <f t="shared" si="4"/>
        <v>0.20949758418224534</v>
      </c>
      <c r="U44" s="69"/>
      <c r="X44" s="69"/>
    </row>
    <row r="45" spans="1:185" ht="11.25" customHeight="1" x14ac:dyDescent="0.2">
      <c r="A45" s="65">
        <v>552344</v>
      </c>
      <c r="B45" s="66">
        <v>1366951030</v>
      </c>
      <c r="C45" s="67" t="s">
        <v>98</v>
      </c>
      <c r="D45" s="67" t="s">
        <v>96</v>
      </c>
      <c r="E45" s="68">
        <f>VLOOKUP(A45,'[1]Annualized Days'!$A$13:$E$125,5,0)</f>
        <v>18875</v>
      </c>
      <c r="F45" s="69">
        <f>VLOOKUP(B45,'[2]SFY 2023 Draft Rates'!$B$26:$R$91,17,0)</f>
        <v>211.73425906360615</v>
      </c>
      <c r="G45" s="38">
        <f t="shared" si="0"/>
        <v>3996484</v>
      </c>
      <c r="H45" s="38"/>
      <c r="I45" s="69">
        <f t="shared" si="5"/>
        <v>257.54000000000002</v>
      </c>
      <c r="J45" s="38">
        <f t="shared" si="1"/>
        <v>4861067.5</v>
      </c>
      <c r="K45" s="69">
        <f>VLOOKUP(B45,'[1]Five Star Rates'!$B$14:$P$70,15,0)</f>
        <v>3.74</v>
      </c>
      <c r="L45" s="38">
        <f t="shared" si="2"/>
        <v>70592.5</v>
      </c>
      <c r="M45" s="69">
        <f t="shared" si="6"/>
        <v>261.28000000000003</v>
      </c>
      <c r="N45" s="69">
        <v>0</v>
      </c>
      <c r="O45" s="69">
        <f t="shared" si="7"/>
        <v>261.28000000000003</v>
      </c>
      <c r="P45" s="38">
        <f t="shared" si="8"/>
        <v>4931660.0000000009</v>
      </c>
      <c r="R45" s="38">
        <f t="shared" si="3"/>
        <v>935176.00000000093</v>
      </c>
      <c r="S45" s="70">
        <f t="shared" si="4"/>
        <v>0.2339996857237514</v>
      </c>
    </row>
    <row r="46" spans="1:185" ht="11.25" customHeight="1" x14ac:dyDescent="0.2">
      <c r="A46" s="65">
        <v>1633918</v>
      </c>
      <c r="B46" s="66">
        <v>1689349987</v>
      </c>
      <c r="C46" s="67" t="s">
        <v>99</v>
      </c>
      <c r="D46" s="67" t="s">
        <v>100</v>
      </c>
      <c r="E46" s="68">
        <f>VLOOKUP(A46,'[1]Annualized Days'!$A$13:$E$125,5,0)</f>
        <v>12021</v>
      </c>
      <c r="F46" s="69">
        <f>+'[1]PY (2023) Rates'!R56</f>
        <v>209.34</v>
      </c>
      <c r="G46" s="38">
        <f t="shared" si="0"/>
        <v>2516476</v>
      </c>
      <c r="H46" s="38"/>
      <c r="I46" s="69">
        <f t="shared" si="5"/>
        <v>257.54000000000002</v>
      </c>
      <c r="J46" s="38">
        <f t="shared" si="1"/>
        <v>3095888.3400000003</v>
      </c>
      <c r="K46" s="69">
        <f>VLOOKUP(B46,'[1]Five Star Rates'!$B$14:$P$70,15,0)</f>
        <v>0</v>
      </c>
      <c r="L46" s="38">
        <f t="shared" si="2"/>
        <v>0</v>
      </c>
      <c r="M46" s="69">
        <f t="shared" si="6"/>
        <v>257.54000000000002</v>
      </c>
      <c r="N46" s="69">
        <v>0</v>
      </c>
      <c r="O46" s="69">
        <f t="shared" si="7"/>
        <v>257.54000000000002</v>
      </c>
      <c r="P46" s="38">
        <f t="shared" si="8"/>
        <v>3095888.3400000003</v>
      </c>
      <c r="R46" s="38">
        <f t="shared" si="3"/>
        <v>579412.34000000032</v>
      </c>
      <c r="S46" s="70">
        <f t="shared" si="4"/>
        <v>0.23024751279169772</v>
      </c>
    </row>
    <row r="47" spans="1:185" ht="11.25" customHeight="1" x14ac:dyDescent="0.2">
      <c r="A47" s="65">
        <v>126004</v>
      </c>
      <c r="B47" s="66">
        <v>1235102013</v>
      </c>
      <c r="C47" s="67" t="s">
        <v>101</v>
      </c>
      <c r="D47" s="67" t="s">
        <v>102</v>
      </c>
      <c r="E47" s="68">
        <f>VLOOKUP(A47,'[1]Annualized Days'!$A$13:$E$125,5,0)</f>
        <v>19382</v>
      </c>
      <c r="F47" s="69">
        <f>VLOOKUP(B47,'[2]SFY 2023 Draft Rates'!$B$26:$R$91,17,0)</f>
        <v>212.9313885954092</v>
      </c>
      <c r="G47" s="38">
        <f t="shared" si="0"/>
        <v>4127036</v>
      </c>
      <c r="H47" s="38"/>
      <c r="I47" s="69">
        <f t="shared" si="5"/>
        <v>257.54000000000002</v>
      </c>
      <c r="J47" s="38">
        <f t="shared" si="1"/>
        <v>4991640.28</v>
      </c>
      <c r="K47" s="69">
        <f>VLOOKUP(B47,'[1]Five Star Rates'!$B$14:$P$70,15,0)</f>
        <v>5.61</v>
      </c>
      <c r="L47" s="38">
        <f t="shared" si="2"/>
        <v>108733.02</v>
      </c>
      <c r="M47" s="69">
        <f t="shared" si="6"/>
        <v>263.15000000000003</v>
      </c>
      <c r="N47" s="69">
        <v>0</v>
      </c>
      <c r="O47" s="69">
        <f t="shared" si="7"/>
        <v>263.15000000000003</v>
      </c>
      <c r="P47" s="38">
        <f t="shared" si="8"/>
        <v>5100373.3000000007</v>
      </c>
      <c r="R47" s="38">
        <f t="shared" si="3"/>
        <v>973337.30000000075</v>
      </c>
      <c r="S47" s="70">
        <f t="shared" si="4"/>
        <v>0.23584415062044545</v>
      </c>
    </row>
    <row r="48" spans="1:185" s="59" customFormat="1" ht="11.25" customHeight="1" x14ac:dyDescent="0.2">
      <c r="A48" s="72">
        <v>707122</v>
      </c>
      <c r="B48" s="73">
        <v>1053920744</v>
      </c>
      <c r="C48" s="74" t="s">
        <v>103</v>
      </c>
      <c r="D48" s="74" t="s">
        <v>104</v>
      </c>
      <c r="E48" s="75">
        <f>VLOOKUP(A48,'[1]Annualized Days'!$A$13:$E$125,5,0)</f>
        <v>11789</v>
      </c>
      <c r="F48" s="76">
        <f>VLOOKUP(B48,'[2]SFY 2023 Draft Rates'!$B$26:$R$91,17,0)</f>
        <v>212.9313885954092</v>
      </c>
      <c r="G48" s="60">
        <f t="shared" si="0"/>
        <v>2510248</v>
      </c>
      <c r="H48" s="60"/>
      <c r="I48" s="76">
        <f t="shared" si="5"/>
        <v>257.54000000000002</v>
      </c>
      <c r="J48" s="60">
        <f t="shared" si="1"/>
        <v>3036139.06</v>
      </c>
      <c r="K48" s="76">
        <f>VLOOKUP(B48,'[1]Five Star Rates'!$B$14:$P$70,15,0)</f>
        <v>0</v>
      </c>
      <c r="L48" s="60">
        <f t="shared" si="2"/>
        <v>0</v>
      </c>
      <c r="M48" s="76">
        <f t="shared" si="6"/>
        <v>257.54000000000002</v>
      </c>
      <c r="N48" s="76">
        <v>0</v>
      </c>
      <c r="O48" s="76">
        <f t="shared" si="7"/>
        <v>257.54000000000002</v>
      </c>
      <c r="P48" s="60">
        <f t="shared" si="8"/>
        <v>3036139.06</v>
      </c>
      <c r="R48" s="60">
        <f t="shared" si="3"/>
        <v>525891.06000000006</v>
      </c>
      <c r="S48" s="77">
        <f t="shared" si="4"/>
        <v>0.20949765122808586</v>
      </c>
      <c r="T48" s="2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</row>
    <row r="49" spans="1:185" ht="11.25" customHeight="1" x14ac:dyDescent="0.2">
      <c r="A49" s="65">
        <v>724347</v>
      </c>
      <c r="B49" s="66">
        <v>1780274373</v>
      </c>
      <c r="C49" s="67" t="s">
        <v>105</v>
      </c>
      <c r="D49" s="67" t="s">
        <v>104</v>
      </c>
      <c r="E49" s="68">
        <f>VLOOKUP(A49,'[1]Annualized Days'!$A$13:$E$125,5,0)</f>
        <v>10012</v>
      </c>
      <c r="F49" s="69">
        <f>VLOOKUP(B49,'[2]SFY 2023 Draft Rates'!$B$26:$R$91,17,0)</f>
        <v>212.9313885954092</v>
      </c>
      <c r="G49" s="38">
        <f t="shared" si="0"/>
        <v>2131869</v>
      </c>
      <c r="H49" s="38"/>
      <c r="I49" s="69">
        <f t="shared" si="5"/>
        <v>257.54000000000002</v>
      </c>
      <c r="J49" s="38">
        <f t="shared" si="1"/>
        <v>2578490.48</v>
      </c>
      <c r="K49" s="69">
        <f>VLOOKUP(B49,'[1]Five Star Rates'!$B$14:$P$70,15,0)</f>
        <v>3.74</v>
      </c>
      <c r="L49" s="38">
        <f t="shared" si="2"/>
        <v>37444.880000000005</v>
      </c>
      <c r="M49" s="69">
        <f t="shared" si="6"/>
        <v>261.28000000000003</v>
      </c>
      <c r="N49" s="69">
        <v>0</v>
      </c>
      <c r="O49" s="69">
        <f t="shared" si="7"/>
        <v>261.28000000000003</v>
      </c>
      <c r="P49" s="38">
        <f t="shared" si="8"/>
        <v>2615935.3600000003</v>
      </c>
      <c r="R49" s="38">
        <f t="shared" si="3"/>
        <v>484066.36000000034</v>
      </c>
      <c r="S49" s="70">
        <f t="shared" si="4"/>
        <v>0.22706196300054099</v>
      </c>
      <c r="U49" s="69"/>
      <c r="X49" s="69"/>
    </row>
    <row r="50" spans="1:185" ht="11.25" customHeight="1" x14ac:dyDescent="0.2">
      <c r="A50" s="65">
        <v>192814</v>
      </c>
      <c r="B50" s="66">
        <v>1689623357</v>
      </c>
      <c r="C50" s="67" t="s">
        <v>106</v>
      </c>
      <c r="D50" s="67" t="s">
        <v>107</v>
      </c>
      <c r="E50" s="68">
        <f>VLOOKUP(A50,'[1]Annualized Days'!$A$13:$E$125,5,0)</f>
        <v>9253</v>
      </c>
      <c r="F50" s="69">
        <f>VLOOKUP(B50,'[2]SFY 2023 Draft Rates'!$B$26:$R$91,17,0)</f>
        <v>212.9313885954092</v>
      </c>
      <c r="G50" s="38">
        <f t="shared" si="0"/>
        <v>1970254</v>
      </c>
      <c r="H50" s="38"/>
      <c r="I50" s="69">
        <f t="shared" si="5"/>
        <v>257.54000000000002</v>
      </c>
      <c r="J50" s="38">
        <f t="shared" si="1"/>
        <v>2383017.62</v>
      </c>
      <c r="K50" s="69">
        <f>VLOOKUP(B50,'[1]Five Star Rates'!$B$14:$P$70,15,0)</f>
        <v>5.61</v>
      </c>
      <c r="L50" s="38">
        <f t="shared" si="2"/>
        <v>51909.33</v>
      </c>
      <c r="M50" s="69">
        <f t="shared" si="6"/>
        <v>263.15000000000003</v>
      </c>
      <c r="N50" s="69">
        <v>0</v>
      </c>
      <c r="O50" s="69">
        <f t="shared" si="7"/>
        <v>263.15000000000003</v>
      </c>
      <c r="P50" s="38">
        <f t="shared" si="8"/>
        <v>2434926.9500000002</v>
      </c>
      <c r="R50" s="38">
        <f t="shared" si="3"/>
        <v>464672.95000000019</v>
      </c>
      <c r="S50" s="70">
        <f t="shared" si="4"/>
        <v>0.23584418557201264</v>
      </c>
    </row>
    <row r="51" spans="1:185" ht="11.25" customHeight="1" x14ac:dyDescent="0.2">
      <c r="A51" s="65">
        <v>176111</v>
      </c>
      <c r="B51" s="66">
        <v>1639172489</v>
      </c>
      <c r="C51" s="67" t="s">
        <v>108</v>
      </c>
      <c r="D51" s="67" t="s">
        <v>109</v>
      </c>
      <c r="E51" s="68">
        <f>VLOOKUP(A51,'[1]Annualized Days'!$A$13:$E$125,5,0)</f>
        <v>20932</v>
      </c>
      <c r="F51" s="69">
        <f>VLOOKUP(B51,'[2]SFY 2023 Draft Rates'!$B$26:$R$91,17,0)</f>
        <v>214.12851812721226</v>
      </c>
      <c r="G51" s="38">
        <f t="shared" si="0"/>
        <v>4482138</v>
      </c>
      <c r="H51" s="38"/>
      <c r="I51" s="69">
        <f t="shared" si="5"/>
        <v>257.54000000000002</v>
      </c>
      <c r="J51" s="38">
        <f t="shared" si="1"/>
        <v>5390827.2800000003</v>
      </c>
      <c r="K51" s="69">
        <f>VLOOKUP(B51,'[1]Five Star Rates'!$B$14:$P$70,15,0)</f>
        <v>5.61</v>
      </c>
      <c r="L51" s="38">
        <f t="shared" si="2"/>
        <v>117428.52</v>
      </c>
      <c r="M51" s="69">
        <f t="shared" si="6"/>
        <v>263.15000000000003</v>
      </c>
      <c r="N51" s="69">
        <v>0</v>
      </c>
      <c r="O51" s="69">
        <f t="shared" si="7"/>
        <v>263.15000000000003</v>
      </c>
      <c r="P51" s="38">
        <f t="shared" si="8"/>
        <v>5508255.8000000007</v>
      </c>
      <c r="R51" s="38">
        <f t="shared" si="3"/>
        <v>1026117.8000000007</v>
      </c>
      <c r="S51" s="70">
        <f t="shared" si="4"/>
        <v>0.22893489669439021</v>
      </c>
    </row>
    <row r="52" spans="1:185" ht="11.25" customHeight="1" x14ac:dyDescent="0.2">
      <c r="A52" s="82">
        <v>587231</v>
      </c>
      <c r="B52" s="66">
        <v>1588664270</v>
      </c>
      <c r="C52" s="67" t="s">
        <v>110</v>
      </c>
      <c r="D52" s="67" t="s">
        <v>109</v>
      </c>
      <c r="E52" s="68">
        <f>VLOOKUP(A52,'[1]Annualized Days'!$A$13:$E$125,5,0)</f>
        <v>19888</v>
      </c>
      <c r="F52" s="69">
        <f>VLOOKUP(B52,'[2]SFY 2023 Draft Rates'!$B$26:$R$91,17,0)</f>
        <v>211.73425906360615</v>
      </c>
      <c r="G52" s="38">
        <f t="shared" si="0"/>
        <v>4210971</v>
      </c>
      <c r="H52" s="38"/>
      <c r="I52" s="69">
        <f t="shared" si="5"/>
        <v>257.54000000000002</v>
      </c>
      <c r="J52" s="38">
        <f t="shared" si="1"/>
        <v>5121955.5200000005</v>
      </c>
      <c r="K52" s="69">
        <f>VLOOKUP(B52,'[1]Five Star Rates'!$B$14:$P$70,15,0)</f>
        <v>3.74</v>
      </c>
      <c r="L52" s="38">
        <f t="shared" si="2"/>
        <v>74381.12000000001</v>
      </c>
      <c r="M52" s="69">
        <f t="shared" si="6"/>
        <v>261.28000000000003</v>
      </c>
      <c r="N52" s="69">
        <v>0</v>
      </c>
      <c r="O52" s="69">
        <f t="shared" si="7"/>
        <v>261.28000000000003</v>
      </c>
      <c r="P52" s="38">
        <f t="shared" si="8"/>
        <v>5196336.6400000006</v>
      </c>
      <c r="R52" s="38">
        <f t="shared" si="3"/>
        <v>985365.6400000006</v>
      </c>
      <c r="S52" s="70">
        <f t="shared" si="4"/>
        <v>0.23399962621447656</v>
      </c>
    </row>
    <row r="53" spans="1:185" s="59" customFormat="1" ht="11.25" customHeight="1" x14ac:dyDescent="0.2">
      <c r="A53" s="72">
        <v>149682</v>
      </c>
      <c r="B53" s="73">
        <v>1649279183</v>
      </c>
      <c r="C53" s="74" t="s">
        <v>111</v>
      </c>
      <c r="D53" s="74" t="s">
        <v>109</v>
      </c>
      <c r="E53" s="75">
        <f>VLOOKUP(A53,'[1]Annualized Days'!$A$13:$E$125,5,0)</f>
        <v>14687</v>
      </c>
      <c r="F53" s="76">
        <f>VLOOKUP(B53,'[2]SFY 2023 Draft Rates'!$B$26:$R$91,17,0)</f>
        <v>211.73425906360615</v>
      </c>
      <c r="G53" s="60">
        <f t="shared" si="0"/>
        <v>3109741</v>
      </c>
      <c r="H53" s="60"/>
      <c r="I53" s="76">
        <f t="shared" si="5"/>
        <v>257.54000000000002</v>
      </c>
      <c r="J53" s="60">
        <f t="shared" si="1"/>
        <v>3782489.9800000004</v>
      </c>
      <c r="K53" s="76">
        <f>VLOOKUP(B53,'[1]Five Star Rates'!$B$14:$P$70,15,0)</f>
        <v>3.74</v>
      </c>
      <c r="L53" s="60">
        <f t="shared" si="2"/>
        <v>54929.380000000005</v>
      </c>
      <c r="M53" s="76">
        <f t="shared" si="6"/>
        <v>261.28000000000003</v>
      </c>
      <c r="N53" s="76">
        <v>0</v>
      </c>
      <c r="O53" s="76">
        <f t="shared" si="7"/>
        <v>261.28000000000003</v>
      </c>
      <c r="P53" s="60">
        <f t="shared" si="8"/>
        <v>3837419.3600000003</v>
      </c>
      <c r="R53" s="60">
        <f t="shared" si="3"/>
        <v>727678.36000000034</v>
      </c>
      <c r="S53" s="77">
        <f t="shared" si="4"/>
        <v>0.23399966749642506</v>
      </c>
      <c r="T53" s="2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</row>
    <row r="54" spans="1:185" ht="11.25" customHeight="1" x14ac:dyDescent="0.2">
      <c r="A54" s="65">
        <v>192780</v>
      </c>
      <c r="B54" s="66">
        <v>1750339149</v>
      </c>
      <c r="C54" s="67" t="s">
        <v>112</v>
      </c>
      <c r="D54" s="67" t="s">
        <v>113</v>
      </c>
      <c r="E54" s="68">
        <f>VLOOKUP(A54,'[1]Annualized Days'!$A$13:$E$125,5,0)</f>
        <v>11302</v>
      </c>
      <c r="F54" s="69">
        <f>VLOOKUP(B54,'[2]SFY 2023 Draft Rates'!$B$26:$R$91,17,0)</f>
        <v>211.73425906360615</v>
      </c>
      <c r="G54" s="38">
        <f t="shared" si="0"/>
        <v>2393021</v>
      </c>
      <c r="H54" s="38"/>
      <c r="I54" s="69">
        <f t="shared" si="5"/>
        <v>257.54000000000002</v>
      </c>
      <c r="J54" s="38">
        <f t="shared" si="1"/>
        <v>2910717.08</v>
      </c>
      <c r="K54" s="69">
        <f>VLOOKUP(B54,'[1]Five Star Rates'!$B$14:$P$70,15,0)</f>
        <v>0</v>
      </c>
      <c r="L54" s="38">
        <f t="shared" si="2"/>
        <v>0</v>
      </c>
      <c r="M54" s="69">
        <f t="shared" si="6"/>
        <v>257.54000000000002</v>
      </c>
      <c r="N54" s="69">
        <v>0</v>
      </c>
      <c r="O54" s="69">
        <f t="shared" si="7"/>
        <v>257.54000000000002</v>
      </c>
      <c r="P54" s="38">
        <f t="shared" si="8"/>
        <v>2910717.08</v>
      </c>
      <c r="R54" s="38">
        <f t="shared" si="3"/>
        <v>517696.08000000007</v>
      </c>
      <c r="S54" s="70">
        <f t="shared" si="4"/>
        <v>0.21633578643898238</v>
      </c>
    </row>
    <row r="55" spans="1:185" ht="11.25" customHeight="1" x14ac:dyDescent="0.2">
      <c r="A55" s="65">
        <v>395044</v>
      </c>
      <c r="B55" s="66">
        <v>1336546811</v>
      </c>
      <c r="C55" s="67" t="s">
        <v>114</v>
      </c>
      <c r="D55" s="67" t="s">
        <v>115</v>
      </c>
      <c r="E55" s="68">
        <f>VLOOKUP(A55,'[1]Annualized Days'!$A$13:$E$125,5,0)</f>
        <v>5550</v>
      </c>
      <c r="F55" s="69">
        <f>VLOOKUP(B55,'[2]SFY 2023 Draft Rates'!$B$26:$R$91,17,0)</f>
        <v>212.9313885954092</v>
      </c>
      <c r="G55" s="38">
        <f t="shared" si="0"/>
        <v>1181769</v>
      </c>
      <c r="H55" s="38"/>
      <c r="I55" s="69">
        <f t="shared" si="5"/>
        <v>257.54000000000002</v>
      </c>
      <c r="J55" s="38">
        <f t="shared" si="1"/>
        <v>1429347</v>
      </c>
      <c r="K55" s="69">
        <f>VLOOKUP(B55,'[1]Five Star Rates'!$B$14:$P$70,15,0)</f>
        <v>5.61</v>
      </c>
      <c r="L55" s="38">
        <f t="shared" si="2"/>
        <v>31135.5</v>
      </c>
      <c r="M55" s="69">
        <f t="shared" si="6"/>
        <v>263.15000000000003</v>
      </c>
      <c r="N55" s="69">
        <v>0</v>
      </c>
      <c r="O55" s="69">
        <f t="shared" si="7"/>
        <v>263.15000000000003</v>
      </c>
      <c r="P55" s="38">
        <f t="shared" si="8"/>
        <v>1460482.5000000002</v>
      </c>
      <c r="R55" s="38">
        <f t="shared" si="3"/>
        <v>278713.50000000023</v>
      </c>
      <c r="S55" s="70">
        <f t="shared" si="4"/>
        <v>0.23584431475186796</v>
      </c>
    </row>
    <row r="56" spans="1:185" ht="11.25" customHeight="1" x14ac:dyDescent="0.2">
      <c r="A56" s="65">
        <v>587314</v>
      </c>
      <c r="B56" s="66">
        <v>1740275288</v>
      </c>
      <c r="C56" s="67" t="s">
        <v>116</v>
      </c>
      <c r="D56" s="67" t="s">
        <v>115</v>
      </c>
      <c r="E56" s="68">
        <f>VLOOKUP(A56,'[1]Annualized Days'!$A$13:$E$125,5,0)</f>
        <v>9766</v>
      </c>
      <c r="F56" s="69">
        <f>VLOOKUP(B56,'[2]SFY 2023 Draft Rates'!$B$26:$R$91,17,0)</f>
        <v>214.12851812721226</v>
      </c>
      <c r="G56" s="38">
        <f t="shared" si="0"/>
        <v>2091179</v>
      </c>
      <c r="H56" s="38"/>
      <c r="I56" s="69">
        <f t="shared" si="5"/>
        <v>257.54000000000002</v>
      </c>
      <c r="J56" s="38">
        <f t="shared" si="1"/>
        <v>2515135.64</v>
      </c>
      <c r="K56" s="69">
        <f>VLOOKUP(B56,'[1]Five Star Rates'!$B$14:$P$70,15,0)</f>
        <v>5.61</v>
      </c>
      <c r="L56" s="38">
        <f t="shared" si="2"/>
        <v>54787.26</v>
      </c>
      <c r="M56" s="69">
        <f t="shared" si="6"/>
        <v>263.15000000000003</v>
      </c>
      <c r="N56" s="69">
        <v>0</v>
      </c>
      <c r="O56" s="69">
        <f t="shared" si="7"/>
        <v>263.15000000000003</v>
      </c>
      <c r="P56" s="38">
        <f t="shared" si="8"/>
        <v>2569922.9000000004</v>
      </c>
      <c r="R56" s="38">
        <f t="shared" si="3"/>
        <v>478743.90000000037</v>
      </c>
      <c r="S56" s="70">
        <f t="shared" si="4"/>
        <v>0.22893492140079849</v>
      </c>
    </row>
    <row r="57" spans="1:185" ht="11.25" customHeight="1" x14ac:dyDescent="0.2">
      <c r="A57" s="65">
        <v>514891</v>
      </c>
      <c r="B57" s="66">
        <v>1750824546</v>
      </c>
      <c r="C57" s="67" t="s">
        <v>117</v>
      </c>
      <c r="D57" s="67" t="s">
        <v>118</v>
      </c>
      <c r="E57" s="68">
        <f>VLOOKUP(A57,'[1]Annualized Days'!$A$13:$E$125,5,0)</f>
        <v>20540</v>
      </c>
      <c r="F57" s="69">
        <f>VLOOKUP(B57,'[2]SFY 2023 Draft Rates'!$B$26:$R$91,17,0)</f>
        <v>212.9313885954092</v>
      </c>
      <c r="G57" s="38">
        <f t="shared" si="0"/>
        <v>4373611</v>
      </c>
      <c r="H57" s="38"/>
      <c r="I57" s="69">
        <f t="shared" si="5"/>
        <v>257.54000000000002</v>
      </c>
      <c r="J57" s="38">
        <f t="shared" si="1"/>
        <v>5289871.6000000006</v>
      </c>
      <c r="K57" s="69">
        <f>VLOOKUP(B57,'[1]Five Star Rates'!$B$14:$P$70,15,0)</f>
        <v>5.61</v>
      </c>
      <c r="L57" s="38">
        <f t="shared" si="2"/>
        <v>115229.40000000001</v>
      </c>
      <c r="M57" s="69">
        <f t="shared" si="6"/>
        <v>263.15000000000003</v>
      </c>
      <c r="N57" s="69">
        <v>0</v>
      </c>
      <c r="O57" s="69">
        <f t="shared" si="7"/>
        <v>263.15000000000003</v>
      </c>
      <c r="P57" s="38">
        <f t="shared" si="8"/>
        <v>5405101.0000000009</v>
      </c>
      <c r="R57" s="38">
        <f t="shared" si="3"/>
        <v>1031490.0000000009</v>
      </c>
      <c r="S57" s="70">
        <f t="shared" si="4"/>
        <v>0.23584401996428145</v>
      </c>
    </row>
    <row r="58" spans="1:185" s="59" customFormat="1" ht="11.25" customHeight="1" x14ac:dyDescent="0.2">
      <c r="A58" s="72">
        <v>192803</v>
      </c>
      <c r="B58" s="73">
        <v>1497703896</v>
      </c>
      <c r="C58" s="74" t="s">
        <v>119</v>
      </c>
      <c r="D58" s="74" t="s">
        <v>120</v>
      </c>
      <c r="E58" s="75">
        <f>VLOOKUP(A58,'[1]Annualized Days'!$A$13:$E$125,5,0)</f>
        <v>8797</v>
      </c>
      <c r="F58" s="76">
        <f>VLOOKUP(B58,'[2]SFY 2023 Draft Rates'!$B$26:$R$91,17,0)</f>
        <v>218.05999999999997</v>
      </c>
      <c r="G58" s="60">
        <f t="shared" si="0"/>
        <v>1918274</v>
      </c>
      <c r="H58" s="60"/>
      <c r="I58" s="76">
        <f t="shared" si="5"/>
        <v>257.54000000000002</v>
      </c>
      <c r="J58" s="60">
        <f t="shared" si="1"/>
        <v>2265579.3800000004</v>
      </c>
      <c r="K58" s="76">
        <f>VLOOKUP(B58,'[1]Five Star Rates'!$B$14:$P$70,15,0)</f>
        <v>5.61</v>
      </c>
      <c r="L58" s="60">
        <f t="shared" si="2"/>
        <v>49351.170000000006</v>
      </c>
      <c r="M58" s="76">
        <f t="shared" si="6"/>
        <v>263.15000000000003</v>
      </c>
      <c r="N58" s="76">
        <v>0</v>
      </c>
      <c r="O58" s="76">
        <f t="shared" si="7"/>
        <v>263.15000000000003</v>
      </c>
      <c r="P58" s="60">
        <f t="shared" si="8"/>
        <v>2314930.5500000003</v>
      </c>
      <c r="R58" s="60">
        <f t="shared" si="3"/>
        <v>396656.55000000028</v>
      </c>
      <c r="S58" s="77">
        <f t="shared" si="4"/>
        <v>0.20677783778542599</v>
      </c>
      <c r="T58" s="2"/>
      <c r="U58" s="69"/>
      <c r="V58" s="1"/>
      <c r="W58" s="1"/>
      <c r="X58" s="69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</row>
    <row r="59" spans="1:185" ht="11.25" customHeight="1" x14ac:dyDescent="0.2">
      <c r="A59" s="65">
        <v>208675</v>
      </c>
      <c r="B59" s="66">
        <v>1124242797</v>
      </c>
      <c r="C59" s="67" t="s">
        <v>121</v>
      </c>
      <c r="D59" s="67" t="s">
        <v>122</v>
      </c>
      <c r="E59" s="68">
        <f>VLOOKUP(A59,'[1]Annualized Days'!$A$13:$E$125,5,0)</f>
        <v>7365</v>
      </c>
      <c r="F59" s="69">
        <f>VLOOKUP(B59,'[2]SFY 2023 Draft Rates'!$B$26:$R$91,17,0)</f>
        <v>212.9313885954092</v>
      </c>
      <c r="G59" s="38">
        <f t="shared" si="0"/>
        <v>1568240</v>
      </c>
      <c r="H59" s="38"/>
      <c r="I59" s="69">
        <f t="shared" si="5"/>
        <v>257.54000000000002</v>
      </c>
      <c r="J59" s="38">
        <f t="shared" si="1"/>
        <v>1896782.1</v>
      </c>
      <c r="K59" s="69">
        <f>VLOOKUP(B59,'[1]Five Star Rates'!$B$14:$P$70,15,0)</f>
        <v>0</v>
      </c>
      <c r="L59" s="38">
        <f t="shared" si="2"/>
        <v>0</v>
      </c>
      <c r="M59" s="69">
        <f t="shared" si="6"/>
        <v>257.54000000000002</v>
      </c>
      <c r="N59" s="69">
        <v>0</v>
      </c>
      <c r="O59" s="69">
        <f t="shared" si="7"/>
        <v>257.54000000000002</v>
      </c>
      <c r="P59" s="38">
        <f t="shared" si="8"/>
        <v>1896782.1</v>
      </c>
      <c r="R59" s="38">
        <f t="shared" si="3"/>
        <v>328542.10000000009</v>
      </c>
      <c r="S59" s="70">
        <f t="shared" si="4"/>
        <v>0.20949733459164419</v>
      </c>
    </row>
    <row r="60" spans="1:185" ht="11.25" customHeight="1" x14ac:dyDescent="0.2">
      <c r="A60" s="65">
        <v>192777</v>
      </c>
      <c r="B60" s="66">
        <v>1538117940</v>
      </c>
      <c r="C60" s="67" t="s">
        <v>123</v>
      </c>
      <c r="D60" s="67" t="s">
        <v>124</v>
      </c>
      <c r="E60" s="68">
        <f>VLOOKUP(A60,'[1]Annualized Days'!$A$13:$E$125,5,0)</f>
        <v>10132</v>
      </c>
      <c r="F60" s="69">
        <f>VLOOKUP(B60,'[2]SFY 2023 Draft Rates'!$B$26:$R$91,17,0)</f>
        <v>212.9313885954092</v>
      </c>
      <c r="G60" s="38">
        <f t="shared" si="0"/>
        <v>2157421</v>
      </c>
      <c r="H60" s="38"/>
      <c r="I60" s="69">
        <f t="shared" si="5"/>
        <v>257.54000000000002</v>
      </c>
      <c r="J60" s="38">
        <f t="shared" si="1"/>
        <v>2609395.2800000003</v>
      </c>
      <c r="K60" s="69">
        <f>VLOOKUP(B60,'[1]Five Star Rates'!$B$14:$P$70,15,0)</f>
        <v>3.74</v>
      </c>
      <c r="L60" s="38">
        <f t="shared" si="2"/>
        <v>37893.68</v>
      </c>
      <c r="M60" s="69">
        <f t="shared" si="6"/>
        <v>261.28000000000003</v>
      </c>
      <c r="N60" s="69">
        <v>0</v>
      </c>
      <c r="O60" s="69">
        <f t="shared" si="7"/>
        <v>261.28000000000003</v>
      </c>
      <c r="P60" s="38">
        <f t="shared" si="8"/>
        <v>2647288.9600000004</v>
      </c>
      <c r="R60" s="38">
        <f t="shared" si="3"/>
        <v>489867.96000000043</v>
      </c>
      <c r="S60" s="70">
        <f t="shared" si="4"/>
        <v>0.22706182984220533</v>
      </c>
    </row>
    <row r="61" spans="1:185" ht="11.25" customHeight="1" x14ac:dyDescent="0.2">
      <c r="A61" s="65">
        <v>177411</v>
      </c>
      <c r="B61" s="66">
        <v>1356308399</v>
      </c>
      <c r="C61" s="67" t="s">
        <v>125</v>
      </c>
      <c r="D61" s="67" t="s">
        <v>124</v>
      </c>
      <c r="E61" s="68">
        <f>VLOOKUP(A61,'[1]Annualized Days'!$A$13:$E$125,5,0)</f>
        <v>13714</v>
      </c>
      <c r="F61" s="69">
        <f>VLOOKUP(B61,'[2]SFY 2023 Draft Rates'!$B$26:$R$91,17,0)</f>
        <v>212.9313885954092</v>
      </c>
      <c r="G61" s="38">
        <f t="shared" si="0"/>
        <v>2920141</v>
      </c>
      <c r="H61" s="38"/>
      <c r="I61" s="69">
        <f t="shared" si="5"/>
        <v>257.54000000000002</v>
      </c>
      <c r="J61" s="38">
        <f t="shared" si="1"/>
        <v>3531903.56</v>
      </c>
      <c r="K61" s="69">
        <f>VLOOKUP(B61,'[1]Five Star Rates'!$B$14:$P$70,15,0)</f>
        <v>3.74</v>
      </c>
      <c r="L61" s="38">
        <f t="shared" si="2"/>
        <v>51290.36</v>
      </c>
      <c r="M61" s="69">
        <f t="shared" si="6"/>
        <v>261.28000000000003</v>
      </c>
      <c r="N61" s="69">
        <v>0</v>
      </c>
      <c r="O61" s="69">
        <f t="shared" si="7"/>
        <v>261.28000000000003</v>
      </c>
      <c r="P61" s="38">
        <f t="shared" si="8"/>
        <v>3583193.9200000004</v>
      </c>
      <c r="R61" s="38">
        <f t="shared" si="3"/>
        <v>663052.92000000039</v>
      </c>
      <c r="S61" s="70">
        <f t="shared" si="4"/>
        <v>0.22706195351525849</v>
      </c>
    </row>
    <row r="62" spans="1:185" ht="11.25" customHeight="1" x14ac:dyDescent="0.2">
      <c r="A62" s="65">
        <v>177398</v>
      </c>
      <c r="B62" s="66">
        <v>1811954662</v>
      </c>
      <c r="C62" s="67" t="s">
        <v>126</v>
      </c>
      <c r="D62" s="67" t="s">
        <v>124</v>
      </c>
      <c r="E62" s="68">
        <f>VLOOKUP(A62,'[1]Annualized Days'!$A$13:$E$125,5,0)</f>
        <v>30529</v>
      </c>
      <c r="F62" s="69">
        <f>VLOOKUP(B62,'[2]SFY 2023 Draft Rates'!$B$26:$R$91,17,0)</f>
        <v>214.12851812721226</v>
      </c>
      <c r="G62" s="38">
        <f t="shared" si="0"/>
        <v>6537130</v>
      </c>
      <c r="H62" s="38"/>
      <c r="I62" s="69">
        <f t="shared" si="5"/>
        <v>257.54000000000002</v>
      </c>
      <c r="J62" s="38">
        <f t="shared" si="1"/>
        <v>7862438.6600000011</v>
      </c>
      <c r="K62" s="69">
        <f>VLOOKUP(B62,'[1]Five Star Rates'!$B$14:$P$70,15,0)</f>
        <v>5.61</v>
      </c>
      <c r="L62" s="38">
        <f t="shared" si="2"/>
        <v>171267.69</v>
      </c>
      <c r="M62" s="69">
        <f t="shared" si="6"/>
        <v>263.15000000000003</v>
      </c>
      <c r="N62" s="69">
        <v>0</v>
      </c>
      <c r="O62" s="69">
        <f t="shared" si="7"/>
        <v>263.15000000000003</v>
      </c>
      <c r="P62" s="38">
        <f t="shared" si="8"/>
        <v>8033706.3500000015</v>
      </c>
      <c r="R62" s="38">
        <f t="shared" si="3"/>
        <v>1496576.3500000015</v>
      </c>
      <c r="S62" s="70">
        <f t="shared" si="4"/>
        <v>0.22893476953953823</v>
      </c>
    </row>
    <row r="63" spans="1:185" s="59" customFormat="1" ht="11.25" customHeight="1" x14ac:dyDescent="0.2">
      <c r="A63" s="72">
        <v>209677</v>
      </c>
      <c r="B63" s="73">
        <v>1194837237</v>
      </c>
      <c r="C63" s="74" t="s">
        <v>127</v>
      </c>
      <c r="D63" s="74" t="s">
        <v>128</v>
      </c>
      <c r="E63" s="75">
        <f>VLOOKUP(A63,'[1]Annualized Days'!$A$13:$E$125,5,0)</f>
        <v>5480</v>
      </c>
      <c r="F63" s="76">
        <f>VLOOKUP(B63,'[2]SFY 2023 Draft Rates'!$B$26:$R$91,17,0)</f>
        <v>212.9313885954092</v>
      </c>
      <c r="G63" s="60">
        <f t="shared" si="0"/>
        <v>1166864</v>
      </c>
      <c r="H63" s="60"/>
      <c r="I63" s="76">
        <f t="shared" si="5"/>
        <v>257.54000000000002</v>
      </c>
      <c r="J63" s="60">
        <f t="shared" si="1"/>
        <v>1411319.2000000002</v>
      </c>
      <c r="K63" s="76">
        <f>VLOOKUP(B63,'[1]Five Star Rates'!$B$14:$P$70,15,0)</f>
        <v>5.61</v>
      </c>
      <c r="L63" s="60">
        <f t="shared" si="2"/>
        <v>30742.800000000003</v>
      </c>
      <c r="M63" s="76">
        <f t="shared" si="6"/>
        <v>263.15000000000003</v>
      </c>
      <c r="N63" s="76">
        <v>0</v>
      </c>
      <c r="O63" s="76">
        <f t="shared" si="7"/>
        <v>263.15000000000003</v>
      </c>
      <c r="P63" s="60">
        <f t="shared" si="8"/>
        <v>1442062.0000000002</v>
      </c>
      <c r="R63" s="60">
        <f t="shared" si="3"/>
        <v>275198.00000000023</v>
      </c>
      <c r="S63" s="77">
        <f t="shared" si="4"/>
        <v>0.23584410865362221</v>
      </c>
      <c r="T63" s="2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</row>
    <row r="64" spans="1:185" ht="11.25" customHeight="1" x14ac:dyDescent="0.2">
      <c r="A64" s="65">
        <v>202241</v>
      </c>
      <c r="B64" s="66">
        <v>1710939442</v>
      </c>
      <c r="C64" s="67" t="s">
        <v>129</v>
      </c>
      <c r="D64" s="67" t="s">
        <v>130</v>
      </c>
      <c r="E64" s="68">
        <f>VLOOKUP(A64,'[1]Annualized Days'!$A$13:$E$125,5,0)</f>
        <v>4964</v>
      </c>
      <c r="F64" s="69">
        <f>VLOOKUP(B64,'[2]SFY 2023 Draft Rates'!$B$26:$R$91,17,0)</f>
        <v>214.12851812721226</v>
      </c>
      <c r="G64" s="38">
        <f t="shared" si="0"/>
        <v>1062934</v>
      </c>
      <c r="H64" s="38"/>
      <c r="I64" s="69">
        <f t="shared" si="5"/>
        <v>257.54000000000002</v>
      </c>
      <c r="J64" s="38">
        <f t="shared" si="1"/>
        <v>1278428.56</v>
      </c>
      <c r="K64" s="69">
        <f>VLOOKUP(B64,'[1]Five Star Rates'!$B$14:$P$70,15,0)</f>
        <v>5.61</v>
      </c>
      <c r="L64" s="38">
        <f t="shared" si="2"/>
        <v>27848.04</v>
      </c>
      <c r="M64" s="69">
        <f t="shared" si="6"/>
        <v>263.15000000000003</v>
      </c>
      <c r="N64" s="69">
        <v>0</v>
      </c>
      <c r="O64" s="69">
        <f t="shared" si="7"/>
        <v>263.15000000000003</v>
      </c>
      <c r="P64" s="38">
        <f t="shared" si="8"/>
        <v>1306276.6000000001</v>
      </c>
      <c r="R64" s="38">
        <f t="shared" si="3"/>
        <v>243342.60000000009</v>
      </c>
      <c r="S64" s="70">
        <f t="shared" si="4"/>
        <v>0.22893481627269435</v>
      </c>
    </row>
    <row r="65" spans="1:185" ht="11.25" customHeight="1" x14ac:dyDescent="0.2">
      <c r="A65" s="65">
        <v>192816</v>
      </c>
      <c r="B65" s="66">
        <v>1093763419</v>
      </c>
      <c r="C65" s="67" t="s">
        <v>131</v>
      </c>
      <c r="D65" s="67" t="s">
        <v>132</v>
      </c>
      <c r="E65" s="68">
        <f>VLOOKUP(A65,'[1]Annualized Days'!$A$13:$E$125,5,0)</f>
        <v>8321</v>
      </c>
      <c r="F65" s="69">
        <f>VLOOKUP(B65,'[2]SFY 2023 Draft Rates'!$B$26:$R$91,17,0)</f>
        <v>212.9313885954092</v>
      </c>
      <c r="G65" s="38">
        <f t="shared" si="0"/>
        <v>1771802</v>
      </c>
      <c r="H65" s="38"/>
      <c r="I65" s="69">
        <f t="shared" si="5"/>
        <v>257.54000000000002</v>
      </c>
      <c r="J65" s="38">
        <f t="shared" si="1"/>
        <v>2142990.3400000003</v>
      </c>
      <c r="K65" s="69">
        <f>VLOOKUP(B65,'[1]Five Star Rates'!$B$14:$P$70,15,0)</f>
        <v>3.74</v>
      </c>
      <c r="L65" s="38">
        <f t="shared" si="2"/>
        <v>31120.54</v>
      </c>
      <c r="M65" s="69">
        <f t="shared" si="6"/>
        <v>261.28000000000003</v>
      </c>
      <c r="N65" s="69">
        <v>0</v>
      </c>
      <c r="O65" s="69">
        <f t="shared" si="7"/>
        <v>261.28000000000003</v>
      </c>
      <c r="P65" s="38">
        <f t="shared" si="8"/>
        <v>2174110.8800000004</v>
      </c>
      <c r="R65" s="38">
        <f t="shared" si="3"/>
        <v>402308.88000000035</v>
      </c>
      <c r="S65" s="70">
        <f t="shared" si="4"/>
        <v>0.2270619854814479</v>
      </c>
    </row>
    <row r="66" spans="1:185" ht="11.25" customHeight="1" x14ac:dyDescent="0.2">
      <c r="A66" s="65">
        <v>202113</v>
      </c>
      <c r="B66" s="66">
        <v>1396807293</v>
      </c>
      <c r="C66" s="67" t="s">
        <v>133</v>
      </c>
      <c r="D66" s="67" t="s">
        <v>134</v>
      </c>
      <c r="E66" s="68">
        <f>VLOOKUP(A66,'[1]Annualized Days'!$A$13:$E$125,5,0)</f>
        <v>8658</v>
      </c>
      <c r="F66" s="69">
        <f>VLOOKUP(B66,'[2]SFY 2023 Draft Rates'!$B$26:$R$91,17,0)</f>
        <v>214.12851812721226</v>
      </c>
      <c r="G66" s="38">
        <f t="shared" si="0"/>
        <v>1853925</v>
      </c>
      <c r="H66" s="38"/>
      <c r="I66" s="69">
        <f t="shared" si="5"/>
        <v>257.54000000000002</v>
      </c>
      <c r="J66" s="38">
        <f t="shared" si="1"/>
        <v>2229781.3200000003</v>
      </c>
      <c r="K66" s="69">
        <f>VLOOKUP(B66,'[1]Five Star Rates'!$B$14:$P$70,15,0)</f>
        <v>3.74</v>
      </c>
      <c r="L66" s="38">
        <f t="shared" si="2"/>
        <v>32380.920000000002</v>
      </c>
      <c r="M66" s="69">
        <f t="shared" si="6"/>
        <v>261.28000000000003</v>
      </c>
      <c r="N66" s="69">
        <v>0</v>
      </c>
      <c r="O66" s="69">
        <f t="shared" si="7"/>
        <v>261.28000000000003</v>
      </c>
      <c r="P66" s="38">
        <f t="shared" si="8"/>
        <v>2262162.2400000002</v>
      </c>
      <c r="R66" s="38">
        <f t="shared" si="3"/>
        <v>408237.24000000022</v>
      </c>
      <c r="S66" s="70">
        <f t="shared" si="4"/>
        <v>0.22020159391561159</v>
      </c>
    </row>
    <row r="67" spans="1:185" ht="11.25" customHeight="1" x14ac:dyDescent="0.2">
      <c r="A67" s="65">
        <v>1618621</v>
      </c>
      <c r="B67" s="66">
        <v>1659743441</v>
      </c>
      <c r="C67" s="67" t="s">
        <v>135</v>
      </c>
      <c r="D67" s="67" t="s">
        <v>136</v>
      </c>
      <c r="E67" s="68">
        <f>VLOOKUP(A67,'[1]Annualized Days'!$A$13:$E$125,5,0)</f>
        <v>5394</v>
      </c>
      <c r="F67" s="69">
        <f>VLOOKUP(B67,'[2]SFY 2023 Draft Rates'!$B$26:$R$91,17,0)</f>
        <v>209.34</v>
      </c>
      <c r="G67" s="38">
        <f t="shared" si="0"/>
        <v>1129180</v>
      </c>
      <c r="H67" s="38"/>
      <c r="I67" s="69">
        <f t="shared" si="5"/>
        <v>257.54000000000002</v>
      </c>
      <c r="J67" s="38">
        <f t="shared" si="1"/>
        <v>1389170.76</v>
      </c>
      <c r="K67" s="69">
        <f>VLOOKUP(B67,'[1]Five Star Rates'!$B$14:$P$70,15,0)</f>
        <v>3.74</v>
      </c>
      <c r="L67" s="38">
        <f t="shared" si="2"/>
        <v>20173.560000000001</v>
      </c>
      <c r="M67" s="69">
        <f t="shared" si="6"/>
        <v>261.28000000000003</v>
      </c>
      <c r="N67" s="69">
        <v>0</v>
      </c>
      <c r="O67" s="69">
        <f t="shared" si="7"/>
        <v>261.28000000000003</v>
      </c>
      <c r="P67" s="38">
        <f t="shared" si="8"/>
        <v>1409344.32</v>
      </c>
      <c r="R67" s="38">
        <f t="shared" si="3"/>
        <v>280164.32000000007</v>
      </c>
      <c r="S67" s="70">
        <f t="shared" si="4"/>
        <v>0.24811307320356371</v>
      </c>
    </row>
    <row r="68" spans="1:185" s="59" customFormat="1" ht="11.25" customHeight="1" x14ac:dyDescent="0.2">
      <c r="A68" s="72">
        <v>131950</v>
      </c>
      <c r="B68" s="83">
        <v>1134160989</v>
      </c>
      <c r="C68" s="74" t="s">
        <v>137</v>
      </c>
      <c r="D68" s="74" t="s">
        <v>138</v>
      </c>
      <c r="E68" s="75">
        <f>VLOOKUP(A68,'[1]Annualized Days'!$A$13:$E$125,5,0)</f>
        <v>5672</v>
      </c>
      <c r="F68" s="76">
        <f>VLOOKUP(B68,'[2]SFY 2023 Draft Rates'!$B$26:$R$91,17,0)</f>
        <v>212.9313885954092</v>
      </c>
      <c r="G68" s="60">
        <f t="shared" si="0"/>
        <v>1207747</v>
      </c>
      <c r="H68" s="60"/>
      <c r="I68" s="76">
        <f t="shared" si="5"/>
        <v>257.54000000000002</v>
      </c>
      <c r="J68" s="60">
        <f t="shared" si="1"/>
        <v>1460766.8800000001</v>
      </c>
      <c r="K68" s="76">
        <f>VLOOKUP(B68,'[1]Five Star Rates'!$B$14:$P$70,15,0)</f>
        <v>5.61</v>
      </c>
      <c r="L68" s="60">
        <f t="shared" si="2"/>
        <v>31819.920000000002</v>
      </c>
      <c r="M68" s="76">
        <f t="shared" si="6"/>
        <v>263.15000000000003</v>
      </c>
      <c r="N68" s="76">
        <v>0</v>
      </c>
      <c r="O68" s="76">
        <f t="shared" si="7"/>
        <v>263.15000000000003</v>
      </c>
      <c r="P68" s="60">
        <f t="shared" si="8"/>
        <v>1492586.8000000003</v>
      </c>
      <c r="R68" s="60">
        <f t="shared" si="3"/>
        <v>284839.80000000028</v>
      </c>
      <c r="S68" s="77">
        <f t="shared" si="4"/>
        <v>0.23584393088949943</v>
      </c>
      <c r="T68" s="2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</row>
    <row r="69" spans="1:185" ht="11.25" customHeight="1" x14ac:dyDescent="0.2">
      <c r="A69" s="82">
        <v>128869</v>
      </c>
      <c r="B69" s="66">
        <v>1215922513</v>
      </c>
      <c r="C69" s="67" t="s">
        <v>139</v>
      </c>
      <c r="D69" s="67" t="s">
        <v>140</v>
      </c>
      <c r="E69" s="68">
        <f>VLOOKUP(A69,'[1]Annualized Days'!$A$13:$E$125,5,0)</f>
        <v>9261</v>
      </c>
      <c r="F69" s="69">
        <f>VLOOKUP(B69,'[2]SFY 2023 Draft Rates'!$B$26:$R$91,17,0)</f>
        <v>211.73425906360615</v>
      </c>
      <c r="G69" s="38">
        <f t="shared" si="0"/>
        <v>1960871</v>
      </c>
      <c r="H69" s="38"/>
      <c r="I69" s="69">
        <f t="shared" si="5"/>
        <v>257.54000000000002</v>
      </c>
      <c r="J69" s="38">
        <f t="shared" si="1"/>
        <v>2385077.9400000004</v>
      </c>
      <c r="K69" s="69">
        <f>VLOOKUP(B69,'[1]Five Star Rates'!$B$14:$P$70,15,0)</f>
        <v>5.61</v>
      </c>
      <c r="L69" s="38">
        <f t="shared" si="2"/>
        <v>51954.210000000006</v>
      </c>
      <c r="M69" s="69">
        <f t="shared" si="6"/>
        <v>263.15000000000003</v>
      </c>
      <c r="N69" s="69">
        <v>0</v>
      </c>
      <c r="O69" s="69">
        <f t="shared" si="7"/>
        <v>263.15000000000003</v>
      </c>
      <c r="P69" s="38">
        <f t="shared" si="8"/>
        <v>2437032.1500000004</v>
      </c>
      <c r="R69" s="38">
        <f t="shared" si="3"/>
        <v>476161.15000000037</v>
      </c>
      <c r="S69" s="70">
        <f t="shared" si="4"/>
        <v>0.24283145092155495</v>
      </c>
    </row>
    <row r="70" spans="1:185" ht="11.25" customHeight="1" x14ac:dyDescent="0.2">
      <c r="A70" s="82">
        <v>372861</v>
      </c>
      <c r="B70" s="66">
        <v>1497197438</v>
      </c>
      <c r="C70" s="67" t="s">
        <v>141</v>
      </c>
      <c r="D70" s="67" t="s">
        <v>142</v>
      </c>
      <c r="E70" s="68">
        <f>VLOOKUP(A70,'[1]Annualized Days'!$A$13:$E$125,5,0)</f>
        <v>3995</v>
      </c>
      <c r="F70" s="69">
        <f>VLOOKUP(B70,'[2]SFY 2023 Draft Rates'!$B$26:$R$91,17,0)</f>
        <v>214.12851812721226</v>
      </c>
      <c r="G70" s="38">
        <f t="shared" si="0"/>
        <v>855443</v>
      </c>
      <c r="H70" s="38"/>
      <c r="I70" s="69">
        <f t="shared" si="5"/>
        <v>257.54000000000002</v>
      </c>
      <c r="J70" s="38">
        <f t="shared" si="1"/>
        <v>1028872.3</v>
      </c>
      <c r="K70" s="69">
        <f>VLOOKUP(B70,'[1]Five Star Rates'!$B$14:$P$70,15,0)</f>
        <v>7.47</v>
      </c>
      <c r="L70" s="38">
        <f t="shared" si="2"/>
        <v>29842.649999999998</v>
      </c>
      <c r="M70" s="69">
        <f t="shared" si="6"/>
        <v>265.01000000000005</v>
      </c>
      <c r="N70" s="69">
        <v>0</v>
      </c>
      <c r="O70" s="69">
        <f t="shared" si="7"/>
        <v>265.01000000000005</v>
      </c>
      <c r="P70" s="38">
        <f t="shared" si="8"/>
        <v>1058714.9500000002</v>
      </c>
      <c r="R70" s="38">
        <f t="shared" si="3"/>
        <v>203271.95000000019</v>
      </c>
      <c r="S70" s="70">
        <f t="shared" si="4"/>
        <v>0.23762185206962963</v>
      </c>
    </row>
    <row r="71" spans="1:185" ht="11.25" customHeight="1" x14ac:dyDescent="0.2">
      <c r="A71" s="82">
        <v>656227</v>
      </c>
      <c r="B71" s="66">
        <v>1346808318</v>
      </c>
      <c r="C71" s="67" t="s">
        <v>143</v>
      </c>
      <c r="D71" s="67" t="s">
        <v>144</v>
      </c>
      <c r="E71" s="68">
        <f>VLOOKUP(A71,'[1]Annualized Days'!$A$13:$E$125,5,0)</f>
        <v>15206</v>
      </c>
      <c r="F71" s="69">
        <f>VLOOKUP(B71,'[2]SFY 2023 Draft Rates'!$B$26:$R$91,17,0)</f>
        <v>211.73425906360615</v>
      </c>
      <c r="G71" s="38">
        <f t="shared" si="0"/>
        <v>3219631</v>
      </c>
      <c r="H71" s="38"/>
      <c r="I71" s="69">
        <f t="shared" si="5"/>
        <v>257.54000000000002</v>
      </c>
      <c r="J71" s="38">
        <f t="shared" si="1"/>
        <v>3916153.24</v>
      </c>
      <c r="K71" s="69">
        <f>VLOOKUP(B71,'[1]Five Star Rates'!$B$14:$P$70,15,0)</f>
        <v>0</v>
      </c>
      <c r="L71" s="38">
        <f t="shared" si="2"/>
        <v>0</v>
      </c>
      <c r="M71" s="69">
        <f t="shared" si="6"/>
        <v>257.54000000000002</v>
      </c>
      <c r="N71" s="69">
        <v>0</v>
      </c>
      <c r="O71" s="69">
        <f t="shared" si="7"/>
        <v>257.54000000000002</v>
      </c>
      <c r="P71" s="38">
        <f t="shared" si="8"/>
        <v>3916153.24</v>
      </c>
      <c r="R71" s="38">
        <f t="shared" si="3"/>
        <v>696522.24000000022</v>
      </c>
      <c r="S71" s="70">
        <f t="shared" si="4"/>
        <v>0.21633604596303124</v>
      </c>
    </row>
    <row r="72" spans="1:185" ht="11.25" customHeight="1" x14ac:dyDescent="0.2">
      <c r="A72" s="82">
        <v>169715</v>
      </c>
      <c r="B72" s="66">
        <v>1023011590</v>
      </c>
      <c r="C72" s="67" t="s">
        <v>145</v>
      </c>
      <c r="D72" s="67" t="s">
        <v>146</v>
      </c>
      <c r="E72" s="68">
        <f>VLOOKUP(A72,'[1]Annualized Days'!$A$13:$E$125,5,0)</f>
        <v>4922</v>
      </c>
      <c r="F72" s="69">
        <f>VLOOKUP(B72,'[2]SFY 2023 Draft Rates'!$B$26:$R$91,17,0)</f>
        <v>211.73425906360615</v>
      </c>
      <c r="G72" s="38">
        <f t="shared" si="0"/>
        <v>1042156</v>
      </c>
      <c r="H72" s="38"/>
      <c r="I72" s="69">
        <f t="shared" si="5"/>
        <v>257.54000000000002</v>
      </c>
      <c r="J72" s="38">
        <f t="shared" si="1"/>
        <v>1267611.8800000001</v>
      </c>
      <c r="K72" s="69">
        <f>VLOOKUP(B72,'[1]Five Star Rates'!$B$14:$P$70,15,0)</f>
        <v>3.74</v>
      </c>
      <c r="L72" s="38">
        <f t="shared" si="2"/>
        <v>18408.280000000002</v>
      </c>
      <c r="M72" s="69">
        <f t="shared" si="6"/>
        <v>261.28000000000003</v>
      </c>
      <c r="N72" s="69">
        <v>0</v>
      </c>
      <c r="O72" s="69">
        <f t="shared" si="7"/>
        <v>261.28000000000003</v>
      </c>
      <c r="P72" s="38">
        <f t="shared" si="8"/>
        <v>1286020.1600000001</v>
      </c>
      <c r="R72" s="38">
        <f t="shared" si="3"/>
        <v>243864.16000000015</v>
      </c>
      <c r="S72" s="70">
        <f t="shared" si="4"/>
        <v>0.23399966991506085</v>
      </c>
    </row>
    <row r="73" spans="1:185" s="59" customFormat="1" ht="11.25" customHeight="1" x14ac:dyDescent="0.2">
      <c r="A73" s="80">
        <v>219963</v>
      </c>
      <c r="B73" s="73">
        <v>1821016536</v>
      </c>
      <c r="C73" s="74" t="s">
        <v>147</v>
      </c>
      <c r="D73" s="74" t="s">
        <v>148</v>
      </c>
      <c r="E73" s="75">
        <f>VLOOKUP(A73,'[1]Annualized Days'!$A$13:$E$125,5,0)</f>
        <v>11368</v>
      </c>
      <c r="F73" s="76">
        <f>VLOOKUP(B73,'[2]SFY 2023 Draft Rates'!$B$26:$R$91,17,0)</f>
        <v>214.12851812721226</v>
      </c>
      <c r="G73" s="60">
        <f t="shared" si="0"/>
        <v>2434213</v>
      </c>
      <c r="H73" s="60"/>
      <c r="I73" s="76">
        <f t="shared" si="5"/>
        <v>257.54000000000002</v>
      </c>
      <c r="J73" s="60">
        <f t="shared" si="1"/>
        <v>2927714.72</v>
      </c>
      <c r="K73" s="76">
        <f>VLOOKUP(B73,'[1]Five Star Rates'!$B$14:$P$70,15,0)</f>
        <v>7.47</v>
      </c>
      <c r="L73" s="60">
        <f t="shared" si="2"/>
        <v>84918.959999999992</v>
      </c>
      <c r="M73" s="76">
        <f t="shared" si="6"/>
        <v>265.01000000000005</v>
      </c>
      <c r="N73" s="76">
        <v>0</v>
      </c>
      <c r="O73" s="76">
        <f t="shared" si="7"/>
        <v>265.01000000000005</v>
      </c>
      <c r="P73" s="60">
        <f t="shared" si="8"/>
        <v>3012633.6800000006</v>
      </c>
      <c r="R73" s="60">
        <f t="shared" si="3"/>
        <v>578420.68000000063</v>
      </c>
      <c r="S73" s="77">
        <f t="shared" si="4"/>
        <v>0.23762122706599653</v>
      </c>
      <c r="T73" s="2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</row>
    <row r="74" spans="1:185" s="50" customFormat="1" x14ac:dyDescent="0.2">
      <c r="A74" s="84">
        <v>734485</v>
      </c>
      <c r="B74" s="66">
        <v>1013534536</v>
      </c>
      <c r="C74" s="67" t="s">
        <v>149</v>
      </c>
      <c r="D74" s="67" t="s">
        <v>68</v>
      </c>
      <c r="E74" s="68">
        <f>VLOOKUP(A74,'[1]Annualized Days'!$A$13:$E$125,5,0)</f>
        <v>5879</v>
      </c>
      <c r="F74" s="69">
        <f>VLOOKUP(B74,'[2]SFY 2023 Draft Rates'!$B$26:$R$91,17,0)</f>
        <v>212.36</v>
      </c>
      <c r="G74" s="38">
        <f t="shared" si="0"/>
        <v>1248464</v>
      </c>
      <c r="H74" s="38"/>
      <c r="I74" s="69">
        <f t="shared" si="5"/>
        <v>257.54000000000002</v>
      </c>
      <c r="J74" s="38">
        <f t="shared" si="1"/>
        <v>1514077.6600000001</v>
      </c>
      <c r="K74" s="69">
        <f>VLOOKUP(B74,'[1]Five Star Rates'!$B$14:$P$70,15,0)</f>
        <v>0</v>
      </c>
      <c r="L74" s="38">
        <f t="shared" si="2"/>
        <v>0</v>
      </c>
      <c r="M74" s="69">
        <f t="shared" si="6"/>
        <v>257.54000000000002</v>
      </c>
      <c r="N74" s="69">
        <v>0</v>
      </c>
      <c r="O74" s="69">
        <f t="shared" si="7"/>
        <v>257.54000000000002</v>
      </c>
      <c r="P74" s="38">
        <f t="shared" si="8"/>
        <v>1514077.6600000001</v>
      </c>
      <c r="Q74" s="1"/>
      <c r="R74" s="38">
        <f t="shared" si="3"/>
        <v>265613.66000000015</v>
      </c>
      <c r="S74" s="70">
        <f t="shared" si="4"/>
        <v>0.21275235809763049</v>
      </c>
      <c r="T74" s="85"/>
      <c r="AD74" s="1"/>
    </row>
    <row r="75" spans="1:185" x14ac:dyDescent="0.2">
      <c r="A75" s="82">
        <v>168317</v>
      </c>
      <c r="B75" s="66">
        <v>1356351183</v>
      </c>
      <c r="C75" s="67" t="s">
        <v>150</v>
      </c>
      <c r="D75" s="67" t="s">
        <v>151</v>
      </c>
      <c r="E75" s="68">
        <f>VLOOKUP(A75,'[1]Annualized Days'!$A$13:$E$125,5,0)</f>
        <v>8626</v>
      </c>
      <c r="F75" s="69">
        <f>VLOOKUP(B75,'[2]SFY 2023 Draft Rates'!$B$26:$R$91,17,0)</f>
        <v>214.12851812721226</v>
      </c>
      <c r="G75" s="38">
        <f t="shared" si="0"/>
        <v>1847073</v>
      </c>
      <c r="H75" s="38"/>
      <c r="I75" s="69">
        <f t="shared" si="5"/>
        <v>257.54000000000002</v>
      </c>
      <c r="J75" s="38">
        <f t="shared" si="1"/>
        <v>2221540.04</v>
      </c>
      <c r="K75" s="69">
        <f>VLOOKUP(B75,'[1]Five Star Rates'!$B$14:$P$70,15,0)</f>
        <v>7.47</v>
      </c>
      <c r="L75" s="38">
        <f t="shared" si="2"/>
        <v>64436.22</v>
      </c>
      <c r="M75" s="69">
        <f t="shared" si="6"/>
        <v>265.01000000000005</v>
      </c>
      <c r="N75" s="69">
        <v>0</v>
      </c>
      <c r="O75" s="69">
        <f t="shared" si="7"/>
        <v>265.01000000000005</v>
      </c>
      <c r="P75" s="38">
        <f t="shared" si="8"/>
        <v>2285976.2600000002</v>
      </c>
      <c r="R75" s="38">
        <f t="shared" si="3"/>
        <v>438903.26000000024</v>
      </c>
      <c r="S75" s="70">
        <f t="shared" si="4"/>
        <v>0.23762096029772523</v>
      </c>
    </row>
    <row r="76" spans="1:185" ht="11.25" customHeight="1" x14ac:dyDescent="0.2">
      <c r="A76" s="65"/>
      <c r="M76" s="69"/>
      <c r="N76" s="69"/>
      <c r="O76" s="69"/>
      <c r="P76" s="38"/>
      <c r="R76" s="38"/>
      <c r="S76" s="70"/>
    </row>
    <row r="77" spans="1:185" x14ac:dyDescent="0.2">
      <c r="C77" s="63" t="s">
        <v>152</v>
      </c>
      <c r="D77" s="86"/>
      <c r="E77" s="87">
        <f>SUM(E19:E75)</f>
        <v>665340</v>
      </c>
      <c r="F77" s="88"/>
      <c r="G77" s="38">
        <f>SUM(G19:G75)</f>
        <v>141462986</v>
      </c>
      <c r="H77" s="38"/>
      <c r="I77" s="38"/>
      <c r="J77" s="38">
        <f>SUM(J19:J75)</f>
        <v>171351663.59999996</v>
      </c>
      <c r="K77" s="38"/>
      <c r="L77" s="38">
        <f>SUM(L19:L75)</f>
        <v>2473839.2999999998</v>
      </c>
      <c r="P77" s="38">
        <f>SUM(P19:P76)</f>
        <v>173825502.89999998</v>
      </c>
      <c r="R77" s="38">
        <f>SUM(R19:R75)</f>
        <v>32362516.900000017</v>
      </c>
      <c r="S77" s="70">
        <f>(P77-G77)/G77</f>
        <v>0.22877020919097507</v>
      </c>
    </row>
    <row r="78" spans="1:185" x14ac:dyDescent="0.2">
      <c r="C78" s="63" t="s">
        <v>153</v>
      </c>
      <c r="F78" s="69">
        <f>ROUND(SUMPRODUCT(F19:F75,$E$19:$E$75)/$E$77,2)</f>
        <v>212.62</v>
      </c>
      <c r="I78" s="69">
        <f>ROUND(SUMPRODUCT(I19:I75,$E$19:$E$75)/$E$77,2)</f>
        <v>257.54000000000002</v>
      </c>
      <c r="K78" s="69">
        <f>ROUND(SUMPRODUCT(K19:K75,$E$19:$E$75)/$E$77,2)</f>
        <v>3.72</v>
      </c>
      <c r="L78" s="38"/>
      <c r="M78" s="69">
        <f>ROUND(SUMPRODUCT(M19:M75,$E$19:$E$75)/$E$77,2)</f>
        <v>261.26</v>
      </c>
      <c r="N78" s="69"/>
      <c r="O78" s="69"/>
      <c r="R78" s="38"/>
      <c r="S78" s="89"/>
    </row>
    <row r="79" spans="1:185" x14ac:dyDescent="0.2">
      <c r="C79" s="63" t="s">
        <v>154</v>
      </c>
      <c r="D79" s="3">
        <f>COUNT(E19:E75)</f>
        <v>57</v>
      </c>
      <c r="E79" s="63"/>
      <c r="F79" s="88"/>
      <c r="L79" s="38"/>
      <c r="M79" s="1" t="s">
        <v>155</v>
      </c>
      <c r="P79" s="38"/>
    </row>
    <row r="80" spans="1:185" x14ac:dyDescent="0.2">
      <c r="H80" s="38"/>
      <c r="I80" s="38"/>
      <c r="J80" s="38"/>
      <c r="K80" s="38"/>
      <c r="L80" s="38"/>
      <c r="M80" s="38"/>
      <c r="N80" s="38"/>
      <c r="O80" s="38"/>
      <c r="P80" s="38"/>
      <c r="R80" s="38"/>
    </row>
    <row r="81" spans="1:19" ht="11.25" customHeight="1" x14ac:dyDescent="0.2">
      <c r="A81" s="65"/>
      <c r="H81" s="38"/>
      <c r="I81" s="69"/>
      <c r="J81" s="38"/>
      <c r="K81" s="69"/>
      <c r="L81" s="38"/>
      <c r="M81" s="69"/>
      <c r="N81" s="69"/>
      <c r="O81" s="69"/>
      <c r="P81" s="38"/>
      <c r="R81" s="38"/>
      <c r="S81" s="89"/>
    </row>
    <row r="82" spans="1:19" ht="11.25" customHeight="1" x14ac:dyDescent="0.2">
      <c r="A82" s="65"/>
      <c r="H82" s="38"/>
      <c r="I82" s="69"/>
      <c r="J82" s="38"/>
      <c r="K82" s="69"/>
      <c r="L82" s="38"/>
      <c r="M82" s="69"/>
      <c r="N82" s="69"/>
      <c r="O82" s="69"/>
      <c r="P82" s="38"/>
      <c r="R82" s="38"/>
      <c r="S82" s="89"/>
    </row>
    <row r="83" spans="1:19" x14ac:dyDescent="0.2">
      <c r="A83" s="3"/>
    </row>
    <row r="84" spans="1:19" x14ac:dyDescent="0.2">
      <c r="A84" s="3"/>
      <c r="B84" s="90"/>
    </row>
    <row r="85" spans="1:19" x14ac:dyDescent="0.2">
      <c r="A85" s="91"/>
      <c r="B85" s="92"/>
    </row>
    <row r="86" spans="1:19" x14ac:dyDescent="0.2">
      <c r="A86" s="38"/>
      <c r="B86" s="93"/>
    </row>
    <row r="87" spans="1:19" x14ac:dyDescent="0.2">
      <c r="B87" s="3"/>
    </row>
    <row r="88" spans="1:19" x14ac:dyDescent="0.2">
      <c r="B88" s="94"/>
    </row>
    <row r="89" spans="1:19" x14ac:dyDescent="0.2">
      <c r="B89" s="94"/>
    </row>
    <row r="90" spans="1:19" x14ac:dyDescent="0.2">
      <c r="B90" s="38"/>
    </row>
    <row r="96" spans="1:19" x14ac:dyDescent="0.2">
      <c r="B96" s="50"/>
      <c r="E96" s="87"/>
      <c r="F96" s="88"/>
      <c r="G96" s="38"/>
    </row>
    <row r="97" spans="2:7" x14ac:dyDescent="0.2">
      <c r="B97" s="66"/>
      <c r="C97" s="95"/>
      <c r="D97" s="95"/>
      <c r="E97" s="68"/>
      <c r="F97" s="69"/>
      <c r="G97" s="38"/>
    </row>
    <row r="98" spans="2:7" x14ac:dyDescent="0.2">
      <c r="B98" s="66"/>
      <c r="C98" s="95"/>
      <c r="D98" s="95"/>
      <c r="E98" s="68"/>
      <c r="F98" s="69"/>
      <c r="G98" s="38"/>
    </row>
  </sheetData>
  <mergeCells count="2">
    <mergeCell ref="C1:S1"/>
    <mergeCell ref="F5:G5"/>
  </mergeCells>
  <pageMargins left="0.61" right="0.2" top="0.26" bottom="0.36" header="0.17" footer="0.17"/>
  <pageSetup scale="59" fitToWidth="0" fitToHeight="0" orientation="landscape" r:id="rId1"/>
  <headerFooter alignWithMargins="0">
    <oddFooter>&amp;L&amp;"Arial,Bold"
&amp;C&amp;"Times New Roman,Bold"&amp;8&amp;Z&amp;F&amp;R
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SFY 2024 Draft Rates</vt:lpstr>
      <vt:lpstr>'SFY 2024 Draft Rates'!Print_Area</vt:lpstr>
      <vt:lpstr>'SFY 2024 Draft Rates'!Print_Titles</vt:lpstr>
      <vt:lpstr>'SFY 2024 Draft Rates'!rate_data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Barb</dc:creator>
  <cp:lastModifiedBy>Thompson, Amber R</cp:lastModifiedBy>
  <cp:lastPrinted>2023-07-05T19:58:08Z</cp:lastPrinted>
  <dcterms:created xsi:type="dcterms:W3CDTF">2023-07-05T19:09:21Z</dcterms:created>
  <dcterms:modified xsi:type="dcterms:W3CDTF">2023-07-11T01:19:27Z</dcterms:modified>
</cp:coreProperties>
</file>